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-memo\Desktop\"/>
    </mc:Choice>
  </mc:AlternateContent>
  <xr:revisionPtr revIDLastSave="0" documentId="13_ncr:1_{7ED8FE06-233D-4B1D-AF90-93E48939D8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 general" sheetId="63" r:id="rId1"/>
    <sheet name="Hoja1" sheetId="69" state="hidden" r:id="rId2"/>
  </sheets>
  <definedNames>
    <definedName name="_xlnm.Print_Area" localSheetId="0">'Resumen general'!$A$1:$T$62</definedName>
    <definedName name="Z_AD1C342D_B792_47BC_9D17_00D5F258A681_.wvu.PrintArea" localSheetId="0" hidden="1">'Resumen general'!$A$5:$F$58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69" l="1"/>
  <c r="G18" i="69"/>
  <c r="G54" i="69" l="1"/>
  <c r="L34" i="69"/>
  <c r="L35" i="69"/>
  <c r="L36" i="69"/>
  <c r="L37" i="69"/>
  <c r="L38" i="69"/>
  <c r="L39" i="69"/>
  <c r="L40" i="69"/>
  <c r="L41" i="69"/>
  <c r="L42" i="69"/>
  <c r="L33" i="69"/>
  <c r="L19" i="69"/>
  <c r="L20" i="69"/>
  <c r="L21" i="69"/>
  <c r="L22" i="69"/>
  <c r="L23" i="69"/>
  <c r="L24" i="69"/>
  <c r="L25" i="69"/>
  <c r="L26" i="69"/>
  <c r="L27" i="69"/>
  <c r="L18" i="69"/>
  <c r="G61" i="69" l="1"/>
  <c r="G57" i="69"/>
  <c r="G59" i="69"/>
  <c r="G55" i="69"/>
  <c r="G56" i="69" s="1"/>
  <c r="G65" i="69"/>
  <c r="G66" i="69"/>
  <c r="G58" i="69" l="1"/>
  <c r="G60" i="69" s="1"/>
  <c r="G62" i="69" s="1"/>
  <c r="G68" i="69" s="1"/>
  <c r="G67" i="69"/>
  <c r="G70" i="69" s="1"/>
  <c r="G19" i="69"/>
  <c r="G20" i="69" s="1"/>
  <c r="G13" i="69"/>
  <c r="G14" i="69" s="1"/>
  <c r="G30" i="69"/>
  <c r="G25" i="69"/>
  <c r="G29" i="69"/>
  <c r="G23" i="69"/>
  <c r="G21" i="69"/>
  <c r="G22" i="69" l="1"/>
  <c r="G24" i="69" s="1"/>
  <c r="G26" i="69" s="1"/>
  <c r="G31" i="69" s="1"/>
  <c r="G32" i="69" s="1"/>
  <c r="G42" i="69" s="1"/>
  <c r="G69" i="69"/>
  <c r="G71" i="69" s="1"/>
  <c r="G72" i="69" s="1"/>
  <c r="AC50" i="63" l="1"/>
  <c r="P23" i="63" l="1"/>
  <c r="P30" i="63" s="1"/>
  <c r="O23" i="63"/>
  <c r="O30" i="63" s="1"/>
  <c r="L23" i="63" l="1"/>
  <c r="L30" i="63" s="1"/>
  <c r="M23" i="63"/>
  <c r="M30" i="63" s="1"/>
  <c r="G20" i="63"/>
  <c r="F20" i="63"/>
  <c r="G57" i="63"/>
  <c r="F57" i="63"/>
  <c r="H55" i="63"/>
  <c r="K55" i="63" s="1"/>
  <c r="H53" i="63"/>
  <c r="K53" i="63" s="1"/>
  <c r="F46" i="63"/>
  <c r="G46" i="63"/>
  <c r="F37" i="63"/>
  <c r="G37" i="63"/>
  <c r="F38" i="63"/>
  <c r="G38" i="63"/>
  <c r="F39" i="63"/>
  <c r="G39" i="63"/>
  <c r="G36" i="63"/>
  <c r="F36" i="63"/>
  <c r="G30" i="63"/>
  <c r="F30" i="63"/>
  <c r="G18" i="63"/>
  <c r="F16" i="63"/>
  <c r="G16" i="63"/>
  <c r="F14" i="63"/>
  <c r="G14" i="63"/>
  <c r="F13" i="63"/>
  <c r="G13" i="63"/>
  <c r="F11" i="63"/>
  <c r="G11" i="63"/>
  <c r="J23" i="63" l="1"/>
  <c r="J30" i="63" s="1"/>
  <c r="G10" i="63"/>
  <c r="N55" i="63"/>
  <c r="N53" i="63"/>
  <c r="J50" i="63"/>
  <c r="J57" i="63" s="1"/>
  <c r="I23" i="63"/>
  <c r="I30" i="63" s="1"/>
  <c r="G12" i="63"/>
  <c r="F10" i="63"/>
  <c r="F12" i="63"/>
  <c r="G15" i="63"/>
  <c r="F15" i="63"/>
  <c r="F18" i="63"/>
  <c r="Q55" i="63" l="1"/>
  <c r="Q53" i="63"/>
  <c r="I50" i="63"/>
  <c r="I57" i="63" s="1"/>
  <c r="G23" i="63"/>
  <c r="G40" i="63"/>
  <c r="F40" i="63"/>
  <c r="F47" i="63"/>
  <c r="F43" i="63"/>
  <c r="G43" i="63"/>
  <c r="G47" i="63"/>
  <c r="F23" i="63"/>
  <c r="T55" i="63" l="1"/>
  <c r="T53" i="63"/>
  <c r="G50" i="63"/>
  <c r="F50" i="63"/>
  <c r="U55" i="63" l="1"/>
  <c r="V55" i="63" s="1"/>
  <c r="W55" i="63" s="1"/>
  <c r="X55" i="63" s="1"/>
  <c r="Y55" i="63" s="1"/>
  <c r="Z55" i="63" s="1"/>
  <c r="AA55" i="63" s="1"/>
  <c r="AB55" i="63" s="1"/>
  <c r="AC55" i="63" s="1"/>
  <c r="U53" i="63"/>
  <c r="V53" i="63" s="1"/>
  <c r="W53" i="63" s="1"/>
  <c r="X53" i="63" s="1"/>
  <c r="Y53" i="63" s="1"/>
  <c r="Z53" i="63" s="1"/>
  <c r="AA53" i="63" s="1"/>
  <c r="AB53" i="63" s="1"/>
  <c r="AC53" i="63" s="1"/>
  <c r="H54" i="63" l="1"/>
  <c r="K54" i="63" s="1"/>
  <c r="N54" i="63" s="1"/>
  <c r="Q54" i="63" s="1"/>
  <c r="T54" i="63" s="1"/>
  <c r="U54" i="63" s="1"/>
  <c r="V54" i="63" s="1"/>
  <c r="W54" i="63" s="1"/>
  <c r="X54" i="63" s="1"/>
  <c r="Y54" i="63" s="1"/>
  <c r="Z54" i="63" s="1"/>
  <c r="AA54" i="63" s="1"/>
  <c r="AB54" i="63" s="1"/>
  <c r="AC54" i="63" s="1"/>
  <c r="AC57" i="63" s="1"/>
  <c r="N23" i="63" l="1"/>
  <c r="N30" i="63" s="1"/>
  <c r="Q23" i="63"/>
  <c r="Q30" i="63" s="1"/>
  <c r="K23" i="63"/>
  <c r="K30" i="63" s="1"/>
  <c r="H23" i="63"/>
  <c r="H30" i="63" l="1"/>
  <c r="T23" i="63" l="1"/>
  <c r="T30" i="63" s="1"/>
  <c r="V23" i="63" l="1"/>
  <c r="V30" i="63" s="1"/>
  <c r="U23" i="63"/>
  <c r="U30" i="63" l="1"/>
  <c r="I18" i="69" l="1"/>
  <c r="I20" i="69" s="1"/>
  <c r="W23" i="63"/>
  <c r="W30" i="63" s="1"/>
  <c r="X23" i="63" l="1"/>
  <c r="Y23" i="63" l="1"/>
  <c r="Y30" i="63" s="1"/>
  <c r="X30" i="63"/>
  <c r="Z23" i="63" l="1"/>
  <c r="Z30" i="63" s="1"/>
  <c r="M50" i="63"/>
  <c r="M57" i="63" s="1"/>
  <c r="L50" i="63"/>
  <c r="L57" i="63" s="1"/>
  <c r="AA23" i="63" l="1"/>
  <c r="AA30" i="63" s="1"/>
  <c r="O50" i="63"/>
  <c r="O57" i="63" s="1"/>
  <c r="P50" i="63"/>
  <c r="P57" i="63" s="1"/>
  <c r="AC23" i="63" l="1"/>
  <c r="AB23" i="63"/>
  <c r="AB30" i="63" s="1"/>
  <c r="AC61" i="63" l="1"/>
  <c r="AC30" i="63"/>
  <c r="U18" i="69" l="1"/>
  <c r="S20" i="69"/>
  <c r="S22" i="69" s="1"/>
  <c r="W50" i="63"/>
  <c r="W61" i="63" s="1"/>
  <c r="U50" i="63"/>
  <c r="U61" i="63" s="1"/>
  <c r="Z50" i="63" l="1"/>
  <c r="Y50" i="63"/>
  <c r="Y61" i="63" s="1"/>
  <c r="W57" i="63"/>
  <c r="U57" i="63"/>
  <c r="AB50" i="63" l="1"/>
  <c r="Z61" i="63"/>
  <c r="Z57" i="63"/>
  <c r="AB57" i="63" l="1"/>
  <c r="AB61" i="63"/>
  <c r="AA50" i="63"/>
  <c r="AA61" i="63" s="1"/>
  <c r="AA57" i="63" l="1"/>
  <c r="Y57" i="63"/>
  <c r="X50" i="63" l="1"/>
  <c r="X61" i="63" s="1"/>
  <c r="X57" i="63" l="1"/>
  <c r="V50" i="63" l="1"/>
  <c r="V57" i="63" l="1"/>
  <c r="V61" i="63"/>
  <c r="H50" i="63" l="1"/>
  <c r="K50" i="63" l="1"/>
  <c r="H61" i="63"/>
  <c r="H57" i="63"/>
  <c r="K57" i="63" l="1"/>
  <c r="K61" i="63"/>
  <c r="N50" i="63"/>
  <c r="Q50" i="63" l="1"/>
  <c r="N57" i="63"/>
  <c r="N61" i="63"/>
  <c r="Q57" i="63" l="1"/>
  <c r="Q61" i="63"/>
  <c r="T50" i="63"/>
  <c r="T61" i="63" l="1"/>
  <c r="T57" i="63"/>
</calcChain>
</file>

<file path=xl/sharedStrings.xml><?xml version="1.0" encoding="utf-8"?>
<sst xmlns="http://schemas.openxmlformats.org/spreadsheetml/2006/main" count="80" uniqueCount="57">
  <si>
    <t>CONCEPTO</t>
  </si>
  <si>
    <t>SISTEMA PARA EL DESARROLLO INTEGRAL DE LA FAMILIA DEL MUNICIPIO DE ACÁMBARO, GTO.</t>
  </si>
  <si>
    <t>FF</t>
  </si>
  <si>
    <t>MUNICIPIO DE ACÁMBARO, GTO</t>
  </si>
  <si>
    <t>ADMINISTRACION 2021 - 2024</t>
  </si>
  <si>
    <t>RESUMEN GENERAL</t>
  </si>
  <si>
    <t>INGRESO ESTIMADO</t>
  </si>
  <si>
    <t>IMPUESTOS</t>
  </si>
  <si>
    <t>CONTRIBUCIONES DE MEJORAS</t>
  </si>
  <si>
    <t>DERECHOS</t>
  </si>
  <si>
    <t>PRODUCTOS</t>
  </si>
  <si>
    <t>APROVECHAMIENTOS</t>
  </si>
  <si>
    <t>INGRESOS DERIVADOS DE FINANCIAMIENTOS</t>
  </si>
  <si>
    <t>TOTAL INGRESOS MUNICIPALES</t>
  </si>
  <si>
    <t>TOTAL INGRESOS</t>
  </si>
  <si>
    <t>PRESUPUESTO DE EGRESOS</t>
  </si>
  <si>
    <t>PARTICIPACIONES FEDERALES 2023</t>
  </si>
  <si>
    <t>REMANENTES</t>
  </si>
  <si>
    <t>TOTAL EGRESOS MUNICIPALES</t>
  </si>
  <si>
    <t>TOTAL EGRESOS</t>
  </si>
  <si>
    <t>AUMENTO</t>
  </si>
  <si>
    <t>DISMINUCIÓN</t>
  </si>
  <si>
    <t>TRANSFERENCIAS Y ASIGNACIONES</t>
  </si>
  <si>
    <t>PARAMUNICIPALES</t>
  </si>
  <si>
    <t>JUNTA MUNICIPAL DE AGUA POTABLE Y ALCANTARILLADO DE ACÁMBARO, GTO.</t>
  </si>
  <si>
    <t>INSTITUTO MUNICIPAL DE CULTURA, ACÁMBARO, GTO.</t>
  </si>
  <si>
    <t>AUTORIZADO</t>
  </si>
  <si>
    <t>PARTICIPACIONES FEDERALES 2024</t>
  </si>
  <si>
    <t>PRESUPUESTO GENERAL DE EGRESOS 2024</t>
  </si>
  <si>
    <t>APORTACIONES (FAISM)</t>
  </si>
  <si>
    <t>APORTACIONES (FORTAMUN)</t>
  </si>
  <si>
    <t>CONVENIOS ESTATALES 2024</t>
  </si>
  <si>
    <t>Sueldo</t>
  </si>
  <si>
    <t>Límite inferior</t>
  </si>
  <si>
    <t>Excedente</t>
  </si>
  <si>
    <t>% s/excedente</t>
  </si>
  <si>
    <t>Impuesto marginal</t>
  </si>
  <si>
    <t>Cuota fija</t>
  </si>
  <si>
    <t>isr a cargo</t>
  </si>
  <si>
    <t>SE</t>
  </si>
  <si>
    <t>ISR y o SE</t>
  </si>
  <si>
    <t xml:space="preserve">Sueldo </t>
  </si>
  <si>
    <t>PS</t>
  </si>
  <si>
    <t>ISR</t>
  </si>
  <si>
    <t>Neto</t>
  </si>
  <si>
    <t>REGIDORES SINDICOS</t>
  </si>
  <si>
    <t>FA</t>
  </si>
  <si>
    <t>quincenal</t>
  </si>
  <si>
    <t>neto mensual</t>
  </si>
  <si>
    <t>O</t>
  </si>
  <si>
    <t>FONDO PARA LA INFRAESTRUCTURA SOCIAL MUNICIPAL 2024</t>
  </si>
  <si>
    <t>FONDO PARA EL FORTALECIMIENTO DE LOS MUNICIPIOS 2024</t>
  </si>
  <si>
    <t>FONDO 1 REMANENTE EJERCICIO 2023</t>
  </si>
  <si>
    <t>CONVENIOS ESTATALES REMANENTE 2023</t>
  </si>
  <si>
    <t>RECURSO MUNICIPAL 2024</t>
  </si>
  <si>
    <t>RECURSOS ESTATALES REMANENTE 2023</t>
  </si>
  <si>
    <t>REMANENTE RECURSO MUNICIPAL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</si>
</sst>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#,##0.000000000"/>
    <numFmt numFmtId="166" formatCode="#,##0.0000000000000000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double">
        <color indexed="55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ashed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0">
    <xf numFmtId="0" fontId="0" fillId="2" borderId="0"/>
    <xf numFmtId="43" fontId="4" fillId="0" borderId="0" applyFont="0" applyFill="0" applyBorder="0" applyAlignment="0" applyProtection="0"/>
    <xf numFmtId="0" fontId="7" fillId="0" borderId="0"/>
    <xf numFmtId="0" fontId="4" fillId="2" borderId="0"/>
    <xf numFmtId="43" fontId="3" fillId="0" borderId="0" applyFont="0" applyFill="0" applyBorder="0" applyAlignment="0" applyProtection="0"/>
    <xf numFmtId="0" fontId="2" fillId="0" borderId="0"/>
    <xf numFmtId="0" fontId="1" fillId="2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0">
    <xf numFmtId="0" fontId="0" fillId="2" borderId="0" xfId="0"/>
    <xf numFmtId="4" fontId="0" fillId="2" borderId="0" xfId="0" applyNumberFormat="1"/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4" fontId="8" fillId="0" borderId="0" xfId="2" applyNumberFormat="1" applyFont="1" applyAlignment="1">
      <alignment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vertical="center"/>
    </xf>
    <xf numFmtId="0" fontId="8" fillId="0" borderId="8" xfId="2" applyFont="1" applyBorder="1" applyAlignment="1">
      <alignment horizontal="left" vertical="center"/>
    </xf>
    <xf numFmtId="49" fontId="8" fillId="0" borderId="9" xfId="2" applyNumberFormat="1" applyFont="1" applyBorder="1" applyAlignment="1">
      <alignment vertical="center"/>
    </xf>
    <xf numFmtId="49" fontId="8" fillId="0" borderId="10" xfId="2" applyNumberFormat="1" applyFont="1" applyBorder="1" applyAlignment="1">
      <alignment vertical="center"/>
    </xf>
    <xf numFmtId="4" fontId="8" fillId="0" borderId="0" xfId="2" applyNumberFormat="1" applyFont="1"/>
    <xf numFmtId="0" fontId="8" fillId="0" borderId="11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49" fontId="8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12" xfId="2" applyFont="1" applyBorder="1" applyAlignment="1">
      <alignment vertical="center"/>
    </xf>
    <xf numFmtId="4" fontId="13" fillId="0" borderId="0" xfId="2" applyNumberFormat="1" applyFont="1" applyAlignment="1">
      <alignment vertical="center"/>
    </xf>
    <xf numFmtId="0" fontId="12" fillId="0" borderId="12" xfId="2" applyFont="1" applyBorder="1" applyAlignment="1">
      <alignment vertical="center"/>
    </xf>
    <xf numFmtId="0" fontId="13" fillId="0" borderId="8" xfId="2" applyFont="1" applyBorder="1" applyAlignment="1">
      <alignment horizontal="left" vertical="center"/>
    </xf>
    <xf numFmtId="0" fontId="8" fillId="0" borderId="9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49" fontId="8" fillId="0" borderId="14" xfId="2" applyNumberFormat="1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8" fillId="0" borderId="0" xfId="2" applyFont="1" applyAlignment="1">
      <alignment horizontal="center"/>
    </xf>
    <xf numFmtId="165" fontId="8" fillId="0" borderId="0" xfId="2" applyNumberFormat="1" applyFont="1"/>
    <xf numFmtId="166" fontId="8" fillId="0" borderId="0" xfId="2" applyNumberFormat="1" applyFont="1"/>
    <xf numFmtId="4" fontId="11" fillId="0" borderId="12" xfId="2" applyNumberFormat="1" applyFont="1" applyBorder="1" applyAlignment="1">
      <alignment vertical="center"/>
    </xf>
    <xf numFmtId="4" fontId="9" fillId="0" borderId="0" xfId="2" applyNumberFormat="1" applyFont="1" applyAlignment="1">
      <alignment vertical="center"/>
    </xf>
    <xf numFmtId="49" fontId="8" fillId="0" borderId="9" xfId="2" applyNumberFormat="1" applyFont="1" applyBorder="1" applyAlignment="1">
      <alignment horizontal="left" vertical="center"/>
    </xf>
    <xf numFmtId="0" fontId="13" fillId="0" borderId="0" xfId="2" applyFont="1" applyAlignment="1">
      <alignment horizontal="center" vertical="center"/>
    </xf>
    <xf numFmtId="4" fontId="6" fillId="2" borderId="0" xfId="0" applyNumberFormat="1" applyFont="1"/>
    <xf numFmtId="4" fontId="13" fillId="3" borderId="2" xfId="2" applyNumberFormat="1" applyFont="1" applyFill="1" applyBorder="1" applyAlignment="1">
      <alignment horizontal="center" vertical="center" wrapText="1"/>
    </xf>
    <xf numFmtId="0" fontId="8" fillId="0" borderId="3" xfId="2" applyFont="1" applyBorder="1" applyAlignment="1">
      <alignment vertical="center"/>
    </xf>
    <xf numFmtId="0" fontId="8" fillId="0" borderId="3" xfId="2" applyFont="1" applyBorder="1"/>
    <xf numFmtId="0" fontId="8" fillId="0" borderId="18" xfId="2" applyFont="1" applyBorder="1" applyAlignment="1">
      <alignment vertical="center"/>
    </xf>
    <xf numFmtId="4" fontId="8" fillId="0" borderId="18" xfId="2" applyNumberFormat="1" applyFont="1" applyBorder="1"/>
    <xf numFmtId="0" fontId="8" fillId="0" borderId="18" xfId="2" applyFont="1" applyBorder="1"/>
    <xf numFmtId="4" fontId="8" fillId="0" borderId="20" xfId="2" applyNumberFormat="1" applyFont="1" applyBorder="1" applyAlignment="1">
      <alignment vertical="center"/>
    </xf>
    <xf numFmtId="4" fontId="8" fillId="0" borderId="20" xfId="2" applyNumberFormat="1" applyFont="1" applyBorder="1"/>
    <xf numFmtId="4" fontId="8" fillId="0" borderId="19" xfId="2" applyNumberFormat="1" applyFont="1" applyBorder="1" applyAlignment="1">
      <alignment vertical="center"/>
    </xf>
    <xf numFmtId="4" fontId="8" fillId="0" borderId="19" xfId="2" applyNumberFormat="1" applyFont="1" applyBorder="1"/>
    <xf numFmtId="4" fontId="8" fillId="0" borderId="18" xfId="2" applyNumberFormat="1" applyFont="1" applyBorder="1" applyAlignment="1">
      <alignment vertical="center"/>
    </xf>
    <xf numFmtId="4" fontId="8" fillId="0" borderId="22" xfId="2" applyNumberFormat="1" applyFont="1" applyBorder="1"/>
    <xf numFmtId="4" fontId="13" fillId="0" borderId="20" xfId="2" applyNumberFormat="1" applyFont="1" applyBorder="1" applyAlignment="1">
      <alignment vertical="center"/>
    </xf>
    <xf numFmtId="4" fontId="8" fillId="0" borderId="23" xfId="2" applyNumberFormat="1" applyFont="1" applyBorder="1"/>
    <xf numFmtId="4" fontId="8" fillId="0" borderId="3" xfId="2" applyNumberFormat="1" applyFont="1" applyBorder="1" applyAlignment="1">
      <alignment vertical="center"/>
    </xf>
    <xf numFmtId="4" fontId="13" fillId="0" borderId="19" xfId="2" applyNumberFormat="1" applyFont="1" applyBorder="1" applyAlignment="1">
      <alignment vertical="center"/>
    </xf>
    <xf numFmtId="49" fontId="8" fillId="0" borderId="16" xfId="2" applyNumberFormat="1" applyFont="1" applyBorder="1" applyAlignment="1">
      <alignment vertical="center"/>
    </xf>
    <xf numFmtId="4" fontId="8" fillId="0" borderId="24" xfId="2" applyNumberFormat="1" applyFont="1" applyBorder="1" applyAlignment="1">
      <alignment vertical="center"/>
    </xf>
    <xf numFmtId="4" fontId="8" fillId="0" borderId="24" xfId="2" applyNumberFormat="1" applyFont="1" applyBorder="1"/>
    <xf numFmtId="0" fontId="8" fillId="0" borderId="16" xfId="2" applyFont="1" applyBorder="1" applyAlignment="1">
      <alignment vertical="center"/>
    </xf>
    <xf numFmtId="0" fontId="8" fillId="0" borderId="25" xfId="2" applyFont="1" applyBorder="1" applyAlignment="1">
      <alignment horizontal="center" vertical="center"/>
    </xf>
    <xf numFmtId="0" fontId="8" fillId="0" borderId="15" xfId="2" applyFont="1" applyBorder="1"/>
    <xf numFmtId="0" fontId="13" fillId="3" borderId="21" xfId="2" applyFont="1" applyFill="1" applyBorder="1" applyAlignment="1">
      <alignment horizontal="center" vertical="center"/>
    </xf>
    <xf numFmtId="4" fontId="13" fillId="3" borderId="2" xfId="2" applyNumberFormat="1" applyFont="1" applyFill="1" applyBorder="1" applyAlignment="1">
      <alignment horizontal="center" vertical="center"/>
    </xf>
    <xf numFmtId="0" fontId="12" fillId="0" borderId="16" xfId="2" applyFont="1" applyBorder="1" applyAlignment="1">
      <alignment vertical="center"/>
    </xf>
    <xf numFmtId="0" fontId="8" fillId="0" borderId="16" xfId="2" applyFont="1" applyBorder="1"/>
    <xf numFmtId="0" fontId="8" fillId="0" borderId="17" xfId="2" applyFont="1" applyBorder="1"/>
    <xf numFmtId="4" fontId="15" fillId="3" borderId="2" xfId="2" applyNumberFormat="1" applyFont="1" applyFill="1" applyBorder="1" applyAlignment="1">
      <alignment horizontal="center" vertical="center" wrapText="1"/>
    </xf>
    <xf numFmtId="4" fontId="8" fillId="0" borderId="22" xfId="2" applyNumberFormat="1" applyFont="1" applyBorder="1" applyAlignment="1">
      <alignment vertical="center"/>
    </xf>
    <xf numFmtId="49" fontId="8" fillId="0" borderId="27" xfId="2" applyNumberFormat="1" applyFont="1" applyBorder="1" applyAlignment="1">
      <alignment horizontal="left" vertical="center"/>
    </xf>
    <xf numFmtId="4" fontId="8" fillId="0" borderId="28" xfId="2" applyNumberFormat="1" applyFont="1" applyBorder="1"/>
    <xf numFmtId="4" fontId="8" fillId="0" borderId="28" xfId="2" applyNumberFormat="1" applyFont="1" applyBorder="1" applyAlignment="1">
      <alignment vertical="center"/>
    </xf>
    <xf numFmtId="49" fontId="8" fillId="0" borderId="10" xfId="2" applyNumberFormat="1" applyFont="1" applyBorder="1" applyAlignment="1">
      <alignment horizontal="left" vertical="center"/>
    </xf>
    <xf numFmtId="49" fontId="8" fillId="0" borderId="27" xfId="2" applyNumberFormat="1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49" fontId="10" fillId="0" borderId="7" xfId="2" applyNumberFormat="1" applyFont="1" applyBorder="1"/>
    <xf numFmtId="49" fontId="10" fillId="0" borderId="4" xfId="2" applyNumberFormat="1" applyFont="1" applyBorder="1"/>
    <xf numFmtId="49" fontId="11" fillId="0" borderId="0" xfId="2" applyNumberFormat="1" applyFont="1"/>
    <xf numFmtId="49" fontId="11" fillId="0" borderId="15" xfId="2" applyNumberFormat="1" applyFont="1" applyBorder="1"/>
    <xf numFmtId="49" fontId="10" fillId="0" borderId="0" xfId="2" applyNumberFormat="1" applyFont="1"/>
    <xf numFmtId="49" fontId="10" fillId="0" borderId="15" xfId="2" applyNumberFormat="1" applyFont="1" applyBorder="1"/>
    <xf numFmtId="0" fontId="8" fillId="0" borderId="7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8" fillId="0" borderId="16" xfId="2" applyFont="1" applyBorder="1" applyAlignment="1">
      <alignment horizontal="left" vertical="center"/>
    </xf>
    <xf numFmtId="0" fontId="8" fillId="0" borderId="10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0" fontId="8" fillId="0" borderId="8" xfId="2" applyFont="1" applyBorder="1" applyAlignment="1">
      <alignment horizontal="right" vertical="center"/>
    </xf>
    <xf numFmtId="0" fontId="8" fillId="0" borderId="13" xfId="2" applyFont="1" applyBorder="1" applyAlignment="1">
      <alignment horizontal="right" vertical="center"/>
    </xf>
    <xf numFmtId="10" fontId="0" fillId="2" borderId="0" xfId="0" applyNumberFormat="1"/>
    <xf numFmtId="4" fontId="6" fillId="2" borderId="1" xfId="0" applyNumberFormat="1" applyFont="1" applyBorder="1"/>
    <xf numFmtId="10" fontId="6" fillId="2" borderId="0" xfId="9" applyNumberFormat="1" applyFont="1" applyFill="1"/>
    <xf numFmtId="4" fontId="5" fillId="2" borderId="1" xfId="0" applyNumberFormat="1" applyFont="1" applyBorder="1"/>
    <xf numFmtId="4" fontId="5" fillId="2" borderId="0" xfId="0" applyNumberFormat="1" applyFont="1"/>
    <xf numFmtId="43" fontId="6" fillId="2" borderId="0" xfId="1" applyFont="1" applyFill="1"/>
    <xf numFmtId="43" fontId="0" fillId="2" borderId="0" xfId="0" applyNumberFormat="1"/>
    <xf numFmtId="43" fontId="5" fillId="2" borderId="0" xfId="1" applyFont="1" applyFill="1"/>
    <xf numFmtId="43" fontId="0" fillId="2" borderId="0" xfId="1" applyFont="1" applyFill="1"/>
    <xf numFmtId="0" fontId="13" fillId="4" borderId="21" xfId="2" applyFont="1" applyFill="1" applyBorder="1" applyAlignment="1">
      <alignment horizontal="center" vertical="center"/>
    </xf>
    <xf numFmtId="0" fontId="13" fillId="4" borderId="26" xfId="2" applyFont="1" applyFill="1" applyBorder="1" applyAlignment="1">
      <alignment horizontal="center" vertical="center"/>
    </xf>
    <xf numFmtId="4" fontId="13" fillId="4" borderId="2" xfId="2" applyNumberFormat="1" applyFont="1" applyFill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13" fillId="3" borderId="26" xfId="2" applyFont="1" applyFill="1" applyBorder="1" applyAlignment="1">
      <alignment horizontal="center" vertical="center"/>
    </xf>
    <xf numFmtId="0" fontId="8" fillId="0" borderId="29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4" fontId="8" fillId="0" borderId="31" xfId="2" applyNumberFormat="1" applyFont="1" applyBorder="1"/>
    <xf numFmtId="4" fontId="8" fillId="0" borderId="15" xfId="2" applyNumberFormat="1" applyFont="1" applyBorder="1" applyAlignment="1">
      <alignment vertical="center"/>
    </xf>
    <xf numFmtId="0" fontId="12" fillId="0" borderId="17" xfId="2" applyFont="1" applyBorder="1" applyAlignment="1">
      <alignment vertical="center"/>
    </xf>
    <xf numFmtId="0" fontId="17" fillId="2" borderId="0" xfId="2" applyFont="1" applyFill="1"/>
    <xf numFmtId="44" fontId="8" fillId="0" borderId="0" xfId="2" applyNumberFormat="1" applyFont="1"/>
    <xf numFmtId="0" fontId="12" fillId="0" borderId="0" xfId="2" applyFont="1" applyAlignment="1">
      <alignment horizontal="center" vertical="center"/>
    </xf>
    <xf numFmtId="0" fontId="13" fillId="3" borderId="21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49" fontId="10" fillId="0" borderId="6" xfId="2" applyNumberFormat="1" applyFont="1" applyBorder="1" applyAlignment="1">
      <alignment horizontal="center"/>
    </xf>
    <xf numFmtId="49" fontId="10" fillId="0" borderId="7" xfId="2" applyNumberFormat="1" applyFont="1" applyBorder="1" applyAlignment="1">
      <alignment horizontal="center"/>
    </xf>
    <xf numFmtId="49" fontId="10" fillId="0" borderId="4" xfId="2" applyNumberFormat="1" applyFont="1" applyBorder="1" applyAlignment="1">
      <alignment horizontal="center"/>
    </xf>
    <xf numFmtId="49" fontId="11" fillId="0" borderId="25" xfId="2" applyNumberFormat="1" applyFont="1" applyBorder="1" applyAlignment="1">
      <alignment horizontal="center"/>
    </xf>
    <xf numFmtId="49" fontId="11" fillId="0" borderId="0" xfId="2" applyNumberFormat="1" applyFont="1" applyAlignment="1">
      <alignment horizontal="center"/>
    </xf>
    <xf numFmtId="49" fontId="11" fillId="0" borderId="15" xfId="2" applyNumberFormat="1" applyFont="1" applyBorder="1" applyAlignment="1">
      <alignment horizontal="center"/>
    </xf>
    <xf numFmtId="49" fontId="10" fillId="0" borderId="25" xfId="2" applyNumberFormat="1" applyFont="1" applyBorder="1" applyAlignment="1">
      <alignment horizontal="center"/>
    </xf>
    <xf numFmtId="49" fontId="10" fillId="0" borderId="0" xfId="2" applyNumberFormat="1" applyFont="1" applyAlignment="1">
      <alignment horizontal="center"/>
    </xf>
    <xf numFmtId="49" fontId="10" fillId="0" borderId="15" xfId="2" applyNumberFormat="1" applyFont="1" applyBorder="1" applyAlignment="1">
      <alignment horizontal="center"/>
    </xf>
    <xf numFmtId="0" fontId="13" fillId="4" borderId="26" xfId="2" applyFont="1" applyFill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</cellXfs>
  <cellStyles count="10">
    <cellStyle name="Millares" xfId="1" builtinId="3"/>
    <cellStyle name="Millares 2" xfId="7" xr:uid="{729B9C46-D834-4847-8BA9-F96501E5EC02}"/>
    <cellStyle name="Millares 2 2" xfId="4" xr:uid="{00000000-0005-0000-0000-000001000000}"/>
    <cellStyle name="Millares 2 2 2" xfId="8" xr:uid="{3091403F-ACDD-4BA8-9715-EB70154CEE75}"/>
    <cellStyle name="Normal" xfId="0" builtinId="0" customBuiltin="1"/>
    <cellStyle name="Normal 2" xfId="3" xr:uid="{00000000-0005-0000-0000-000003000000}"/>
    <cellStyle name="Normal 2 2" xfId="2" xr:uid="{00000000-0005-0000-0000-000004000000}"/>
    <cellStyle name="Normal 3" xfId="5" xr:uid="{F099F4E5-23A6-44C9-BF95-CE16D75AECAE}"/>
    <cellStyle name="Normal 4" xfId="6" xr:uid="{7EC259FC-C692-4B40-BD35-B8049A436898}"/>
    <cellStyle name="Porcentaje" xfId="9" builtinId="5"/>
  </cellStyles>
  <dxfs count="0"/>
  <tableStyles count="0" defaultTableStyle="TableStyleMedium2" defaultPivotStyle="PivotStyleLight16"/>
  <colors>
    <mruColors>
      <color rgb="FFCCFF99"/>
      <color rgb="FF6666FF"/>
      <color rgb="FFFF66FF"/>
      <color rgb="FFFF99FF"/>
      <color rgb="FF00FF99"/>
      <color rgb="FFCCFFFF"/>
      <color rgb="FFFF3399"/>
      <color rgb="FFFFCCCC"/>
      <color rgb="FFCC66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50462</xdr:rowOff>
    </xdr:from>
    <xdr:to>
      <xdr:col>0</xdr:col>
      <xdr:colOff>912494</xdr:colOff>
      <xdr:row>4</xdr:row>
      <xdr:rowOff>158613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4517DA-8AE8-4812-BB56-53F53854F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40962"/>
          <a:ext cx="714374" cy="984451"/>
        </a:xfrm>
        <a:prstGeom prst="rect">
          <a:avLst/>
        </a:prstGeom>
      </xdr:spPr>
    </xdr:pic>
    <xdr:clientData/>
  </xdr:twoCellAnchor>
  <xdr:twoCellAnchor editAs="oneCell">
    <xdr:from>
      <xdr:col>3</xdr:col>
      <xdr:colOff>1952625</xdr:colOff>
      <xdr:row>0</xdr:row>
      <xdr:rowOff>47625</xdr:rowOff>
    </xdr:from>
    <xdr:to>
      <xdr:col>4</xdr:col>
      <xdr:colOff>1057275</xdr:colOff>
      <xdr:row>5</xdr:row>
      <xdr:rowOff>98612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68888E-6037-4277-9343-85B2ED2C5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47625"/>
          <a:ext cx="1209675" cy="1089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4"/>
  <sheetViews>
    <sheetView showGridLines="0" tabSelected="1" topLeftCell="A37" zoomScaleNormal="100" zoomScaleSheetLayoutView="100" workbookViewId="0">
      <selection activeCell="AD13" sqref="AD13"/>
    </sheetView>
  </sheetViews>
  <sheetFormatPr baseColWidth="10" defaultColWidth="14.6640625" defaultRowHeight="12.75" x14ac:dyDescent="0.2"/>
  <cols>
    <col min="1" max="1" width="25.6640625" style="24" customWidth="1"/>
    <col min="2" max="2" width="5.83203125" style="24" customWidth="1"/>
    <col min="3" max="3" width="50.6640625" style="2" customWidth="1"/>
    <col min="4" max="4" width="36.83203125" style="2" customWidth="1"/>
    <col min="5" max="5" width="30.6640625" style="11" customWidth="1"/>
    <col min="6" max="21" width="20.83203125" style="2" hidden="1" customWidth="1"/>
    <col min="22" max="22" width="21" style="2" hidden="1" customWidth="1"/>
    <col min="23" max="29" width="18" style="2" hidden="1" customWidth="1"/>
    <col min="30" max="30" width="14.6640625" style="2"/>
    <col min="31" max="31" width="17.33203125" style="2" bestFit="1" customWidth="1"/>
    <col min="32" max="32" width="18" style="2" bestFit="1" customWidth="1"/>
    <col min="33" max="33" width="15.83203125" style="2" bestFit="1" customWidth="1"/>
    <col min="34" max="16384" width="14.6640625" style="2"/>
  </cols>
  <sheetData>
    <row r="1" spans="1:29" ht="18.75" x14ac:dyDescent="0.3">
      <c r="A1" s="108" t="s">
        <v>3</v>
      </c>
      <c r="B1" s="109"/>
      <c r="C1" s="109"/>
      <c r="D1" s="109"/>
      <c r="E1" s="110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</row>
    <row r="2" spans="1:29" ht="15.75" x14ac:dyDescent="0.25">
      <c r="A2" s="111" t="s">
        <v>4</v>
      </c>
      <c r="B2" s="112"/>
      <c r="C2" s="112"/>
      <c r="D2" s="112"/>
      <c r="E2" s="113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70"/>
    </row>
    <row r="3" spans="1:29" ht="18.75" x14ac:dyDescent="0.3">
      <c r="A3" s="114" t="s">
        <v>28</v>
      </c>
      <c r="B3" s="115"/>
      <c r="C3" s="115"/>
      <c r="D3" s="115"/>
      <c r="E3" s="116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2"/>
    </row>
    <row r="4" spans="1:29" ht="15.75" customHeight="1" x14ac:dyDescent="0.25">
      <c r="A4" s="111" t="s">
        <v>5</v>
      </c>
      <c r="B4" s="112"/>
      <c r="C4" s="112"/>
      <c r="D4" s="112"/>
      <c r="E4" s="113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9" x14ac:dyDescent="0.2">
      <c r="A5" s="52"/>
      <c r="B5" s="4"/>
      <c r="C5" s="3"/>
      <c r="D5" s="3"/>
      <c r="E5" s="101"/>
      <c r="F5" s="3"/>
      <c r="T5" s="53"/>
    </row>
    <row r="6" spans="1:29" ht="18" thickBot="1" x14ac:dyDescent="0.25">
      <c r="A6" s="118" t="s">
        <v>6</v>
      </c>
      <c r="B6" s="119"/>
      <c r="C6" s="119"/>
      <c r="D6" s="119"/>
      <c r="E6" s="102"/>
      <c r="F6" s="56"/>
      <c r="G6" s="56"/>
      <c r="H6" s="56"/>
      <c r="I6" s="56"/>
      <c r="J6" s="56"/>
      <c r="K6" s="56"/>
      <c r="L6" s="57"/>
      <c r="M6" s="57"/>
      <c r="N6" s="57"/>
      <c r="O6" s="57"/>
      <c r="P6" s="57"/>
      <c r="Q6" s="57"/>
      <c r="R6" s="57"/>
      <c r="S6" s="57"/>
      <c r="T6" s="58"/>
    </row>
    <row r="7" spans="1:29" ht="5.0999999999999996" customHeight="1" thickBot="1" x14ac:dyDescent="0.25">
      <c r="A7" s="4"/>
      <c r="B7" s="4"/>
      <c r="C7" s="3"/>
      <c r="D7" s="3"/>
      <c r="E7" s="5"/>
      <c r="F7" s="3"/>
    </row>
    <row r="8" spans="1:29" ht="60" customHeight="1" thickBot="1" x14ac:dyDescent="0.25">
      <c r="A8" s="93"/>
      <c r="B8" s="94"/>
      <c r="C8" s="117" t="s">
        <v>0</v>
      </c>
      <c r="D8" s="117"/>
      <c r="E8" s="95" t="s">
        <v>26</v>
      </c>
      <c r="F8" s="32" t="s">
        <v>20</v>
      </c>
      <c r="G8" s="32" t="s">
        <v>21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59"/>
      <c r="W8" s="59"/>
      <c r="X8" s="59"/>
      <c r="Y8" s="59"/>
      <c r="Z8" s="59"/>
      <c r="AA8" s="59"/>
      <c r="AB8" s="59"/>
      <c r="AC8" s="59"/>
    </row>
    <row r="9" spans="1:29" ht="5.0999999999999996" customHeight="1" x14ac:dyDescent="0.2">
      <c r="A9" s="6"/>
      <c r="B9" s="73"/>
      <c r="C9" s="7"/>
      <c r="D9" s="7"/>
      <c r="E9" s="46"/>
      <c r="F9" s="33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ht="19.899999999999999" customHeight="1" x14ac:dyDescent="0.2">
      <c r="A10" s="82">
        <v>1100124</v>
      </c>
      <c r="B10" s="74">
        <v>1</v>
      </c>
      <c r="C10" s="9" t="s">
        <v>7</v>
      </c>
      <c r="D10" s="9"/>
      <c r="E10" s="40">
        <v>57180626</v>
      </c>
      <c r="F10" s="40" t="e">
        <f>#REF!</f>
        <v>#REF!</v>
      </c>
      <c r="G10" s="40" t="e">
        <f>#REF!</f>
        <v>#REF!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  <row r="11" spans="1:29" ht="19.899999999999999" customHeight="1" x14ac:dyDescent="0.2">
      <c r="A11" s="82">
        <v>1100124</v>
      </c>
      <c r="B11" s="74">
        <v>3</v>
      </c>
      <c r="C11" s="9" t="s">
        <v>8</v>
      </c>
      <c r="D11" s="9"/>
      <c r="E11" s="40">
        <v>8399301</v>
      </c>
      <c r="F11" s="38" t="e">
        <f>#REF!</f>
        <v>#REF!</v>
      </c>
      <c r="G11" s="38" t="e">
        <f>#REF!</f>
        <v>#REF!</v>
      </c>
      <c r="H11" s="41"/>
      <c r="I11" s="39"/>
      <c r="J11" s="39"/>
      <c r="K11" s="41"/>
      <c r="L11" s="39"/>
      <c r="M11" s="39"/>
      <c r="N11" s="41"/>
      <c r="O11" s="39"/>
      <c r="P11" s="39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</row>
    <row r="12" spans="1:29" ht="19.899999999999999" customHeight="1" x14ac:dyDescent="0.2">
      <c r="A12" s="82">
        <v>1100124</v>
      </c>
      <c r="B12" s="74">
        <v>4</v>
      </c>
      <c r="C12" s="10" t="s">
        <v>9</v>
      </c>
      <c r="D12" s="9"/>
      <c r="E12" s="40">
        <v>9989370</v>
      </c>
      <c r="F12" s="38" t="e">
        <f>#REF!</f>
        <v>#REF!</v>
      </c>
      <c r="G12" s="38" t="e">
        <f>#REF!</f>
        <v>#REF!</v>
      </c>
      <c r="H12" s="41"/>
      <c r="I12" s="39"/>
      <c r="J12" s="39"/>
      <c r="K12" s="41"/>
      <c r="L12" s="39"/>
      <c r="M12" s="39"/>
      <c r="N12" s="41"/>
      <c r="O12" s="39"/>
      <c r="P12" s="39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</row>
    <row r="13" spans="1:29" ht="19.899999999999999" customHeight="1" x14ac:dyDescent="0.2">
      <c r="A13" s="82">
        <v>1100124</v>
      </c>
      <c r="B13" s="74">
        <v>5</v>
      </c>
      <c r="C13" s="10" t="s">
        <v>10</v>
      </c>
      <c r="D13" s="9"/>
      <c r="E13" s="40">
        <v>11541274</v>
      </c>
      <c r="F13" s="38" t="e">
        <f>#REF!</f>
        <v>#REF!</v>
      </c>
      <c r="G13" s="38" t="e">
        <f>#REF!</f>
        <v>#REF!</v>
      </c>
      <c r="H13" s="41"/>
      <c r="I13" s="39"/>
      <c r="J13" s="39"/>
      <c r="K13" s="41"/>
      <c r="L13" s="39"/>
      <c r="M13" s="39"/>
      <c r="N13" s="41"/>
      <c r="O13" s="39"/>
      <c r="P13" s="39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</row>
    <row r="14" spans="1:29" ht="19.899999999999999" customHeight="1" x14ac:dyDescent="0.2">
      <c r="A14" s="82">
        <v>1100124</v>
      </c>
      <c r="B14" s="74">
        <v>6</v>
      </c>
      <c r="C14" s="10" t="s">
        <v>11</v>
      </c>
      <c r="D14" s="9"/>
      <c r="E14" s="40">
        <v>3618421</v>
      </c>
      <c r="F14" s="39" t="e">
        <f>#REF!</f>
        <v>#REF!</v>
      </c>
      <c r="G14" s="39" t="e">
        <f>#REF!</f>
        <v>#REF!</v>
      </c>
      <c r="H14" s="41"/>
      <c r="I14" s="39"/>
      <c r="J14" s="39"/>
      <c r="K14" s="41"/>
      <c r="L14" s="39"/>
      <c r="M14" s="39"/>
      <c r="N14" s="41"/>
      <c r="O14" s="39"/>
      <c r="P14" s="39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29" ht="19.899999999999999" customHeight="1" x14ac:dyDescent="0.2">
      <c r="A15" s="83">
        <v>1500524</v>
      </c>
      <c r="B15" s="75">
        <v>1500524</v>
      </c>
      <c r="C15" s="64" t="s">
        <v>27</v>
      </c>
      <c r="D15" s="29"/>
      <c r="E15" s="40">
        <v>158041463</v>
      </c>
      <c r="F15" s="38" t="e">
        <f>#REF!+#REF!</f>
        <v>#REF!</v>
      </c>
      <c r="G15" s="38" t="e">
        <f>#REF!+#REF!</f>
        <v>#REF!</v>
      </c>
      <c r="H15" s="41"/>
      <c r="I15" s="39"/>
      <c r="J15" s="39"/>
      <c r="K15" s="41"/>
      <c r="L15" s="39"/>
      <c r="M15" s="39"/>
      <c r="N15" s="41"/>
      <c r="O15" s="39"/>
      <c r="P15" s="39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</row>
    <row r="16" spans="1:29" ht="19.899999999999999" customHeight="1" x14ac:dyDescent="0.2">
      <c r="A16" s="82">
        <v>2510124</v>
      </c>
      <c r="B16" s="74">
        <v>2510124</v>
      </c>
      <c r="C16" s="10" t="s">
        <v>29</v>
      </c>
      <c r="D16" s="10"/>
      <c r="E16" s="40">
        <v>75920000</v>
      </c>
      <c r="F16" s="38" t="e">
        <f>#REF!</f>
        <v>#REF!</v>
      </c>
      <c r="G16" s="38" t="e">
        <f>#REF!</f>
        <v>#REF!</v>
      </c>
      <c r="H16" s="41"/>
      <c r="I16" s="39"/>
      <c r="J16" s="39"/>
      <c r="K16" s="41"/>
      <c r="L16" s="39"/>
      <c r="M16" s="39"/>
      <c r="N16" s="41"/>
      <c r="O16" s="39"/>
      <c r="P16" s="39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</row>
    <row r="17" spans="1:35" ht="19.899999999999999" customHeight="1" x14ac:dyDescent="0.2">
      <c r="A17" s="82">
        <v>2510224</v>
      </c>
      <c r="B17" s="74">
        <v>2510224</v>
      </c>
      <c r="C17" s="10" t="s">
        <v>30</v>
      </c>
      <c r="D17" s="10"/>
      <c r="E17" s="40">
        <v>87316221</v>
      </c>
      <c r="F17" s="38"/>
      <c r="G17" s="38"/>
      <c r="H17" s="41"/>
      <c r="I17" s="39"/>
      <c r="J17" s="39"/>
      <c r="K17" s="41"/>
      <c r="L17" s="39"/>
      <c r="M17" s="39"/>
      <c r="N17" s="41"/>
      <c r="O17" s="39"/>
      <c r="P17" s="39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</row>
    <row r="18" spans="1:35" ht="19.899999999999999" customHeight="1" x14ac:dyDescent="0.2">
      <c r="A18" s="82">
        <v>2610724</v>
      </c>
      <c r="B18" s="74">
        <v>2610724</v>
      </c>
      <c r="C18" s="10" t="s">
        <v>22</v>
      </c>
      <c r="D18" s="10"/>
      <c r="E18" s="40">
        <v>24541140</v>
      </c>
      <c r="F18" s="38" t="e">
        <f>#REF!</f>
        <v>#REF!</v>
      </c>
      <c r="G18" s="38" t="e">
        <f>#REF!</f>
        <v>#REF!</v>
      </c>
      <c r="H18" s="41"/>
      <c r="I18" s="39"/>
      <c r="J18" s="39"/>
      <c r="K18" s="41"/>
      <c r="L18" s="39"/>
      <c r="M18" s="39"/>
      <c r="N18" s="41"/>
      <c r="O18" s="39"/>
      <c r="P18" s="39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</row>
    <row r="19" spans="1:35" ht="19.899999999999999" customHeight="1" x14ac:dyDescent="0.2">
      <c r="A19" s="82"/>
      <c r="B19" s="74"/>
      <c r="C19" s="10"/>
      <c r="D19" s="10"/>
      <c r="E19" s="40"/>
      <c r="F19" s="49"/>
      <c r="G19" s="49"/>
      <c r="H19" s="100"/>
      <c r="I19" s="50"/>
      <c r="J19" s="50"/>
      <c r="K19" s="100"/>
      <c r="L19" s="50"/>
      <c r="M19" s="50"/>
      <c r="N19" s="100"/>
      <c r="O19" s="50"/>
      <c r="P19" s="50"/>
      <c r="Q19" s="100"/>
      <c r="R19" s="100"/>
      <c r="S19" s="100"/>
      <c r="T19" s="100"/>
      <c r="U19" s="41"/>
      <c r="V19" s="41"/>
      <c r="W19" s="41"/>
      <c r="X19" s="41"/>
      <c r="Y19" s="41"/>
      <c r="Z19" s="41"/>
      <c r="AA19" s="41"/>
      <c r="AB19" s="41"/>
      <c r="AC19" s="41"/>
    </row>
    <row r="20" spans="1:35" ht="19.899999999999999" customHeight="1" x14ac:dyDescent="0.2">
      <c r="A20" s="83"/>
      <c r="B20" s="75"/>
      <c r="C20" s="10" t="s">
        <v>12</v>
      </c>
      <c r="D20" s="65"/>
      <c r="E20" s="40">
        <v>118770356.27999993</v>
      </c>
      <c r="F20" s="49" t="e">
        <f>#REF!</f>
        <v>#REF!</v>
      </c>
      <c r="G20" s="49" t="e">
        <f>#REF!</f>
        <v>#REF!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41"/>
      <c r="V20" s="41"/>
      <c r="W20" s="41"/>
      <c r="X20" s="41"/>
      <c r="Y20" s="41"/>
      <c r="Z20" s="41"/>
      <c r="AA20" s="41"/>
      <c r="AB20" s="41"/>
      <c r="AC20" s="41"/>
    </row>
    <row r="21" spans="1:35" ht="5.0999999999999996" customHeight="1" thickBot="1" x14ac:dyDescent="0.25">
      <c r="A21" s="12"/>
      <c r="B21" s="76"/>
      <c r="C21" s="48"/>
      <c r="D21" s="48"/>
      <c r="E21" s="42"/>
      <c r="F21" s="35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35" ht="5.0999999999999996" customHeight="1" x14ac:dyDescent="0.2">
      <c r="A22" s="13"/>
      <c r="B22" s="13"/>
      <c r="C22" s="14"/>
      <c r="D22" s="14"/>
      <c r="E22" s="5"/>
      <c r="F22" s="3"/>
      <c r="G22" s="11"/>
    </row>
    <row r="23" spans="1:35" ht="16.5" thickBot="1" x14ac:dyDescent="0.25">
      <c r="A23" s="16" t="s">
        <v>13</v>
      </c>
      <c r="B23" s="16"/>
      <c r="C23" s="16"/>
      <c r="D23" s="16"/>
      <c r="E23" s="27">
        <v>555318172.27999997</v>
      </c>
      <c r="F23" s="27" t="e">
        <f>SUM(F10:F21)</f>
        <v>#REF!</v>
      </c>
      <c r="G23" s="27" t="e">
        <f>SUM(G10:G21)</f>
        <v>#REF!</v>
      </c>
      <c r="H23" s="27">
        <f>SUM(H10:H21)</f>
        <v>0</v>
      </c>
      <c r="I23" s="27">
        <f t="shared" ref="I23:K23" si="0">SUM(I10:I21)</f>
        <v>0</v>
      </c>
      <c r="J23" s="27">
        <f t="shared" si="0"/>
        <v>0</v>
      </c>
      <c r="K23" s="27">
        <f t="shared" si="0"/>
        <v>0</v>
      </c>
      <c r="L23" s="27">
        <f t="shared" ref="L23:N23" si="1">SUM(L10:L21)</f>
        <v>0</v>
      </c>
      <c r="M23" s="27">
        <f t="shared" si="1"/>
        <v>0</v>
      </c>
      <c r="N23" s="27">
        <f t="shared" si="1"/>
        <v>0</v>
      </c>
      <c r="O23" s="27">
        <f t="shared" ref="O23:Q23" si="2">SUM(O10:O21)</f>
        <v>0</v>
      </c>
      <c r="P23" s="27">
        <f t="shared" si="2"/>
        <v>0</v>
      </c>
      <c r="Q23" s="27">
        <f t="shared" si="2"/>
        <v>0</v>
      </c>
      <c r="R23" s="27"/>
      <c r="S23" s="27"/>
      <c r="T23" s="27">
        <f t="shared" ref="T23:U23" si="3">SUM(T10:T21)</f>
        <v>0</v>
      </c>
      <c r="U23" s="27">
        <f t="shared" si="3"/>
        <v>0</v>
      </c>
      <c r="V23" s="27">
        <f t="shared" ref="V23:W23" si="4">SUM(V10:V21)</f>
        <v>0</v>
      </c>
      <c r="W23" s="27">
        <f t="shared" si="4"/>
        <v>0</v>
      </c>
      <c r="X23" s="27">
        <f t="shared" ref="X23:Y23" si="5">SUM(X10:X21)</f>
        <v>0</v>
      </c>
      <c r="Y23" s="27">
        <f t="shared" si="5"/>
        <v>0</v>
      </c>
      <c r="Z23" s="27">
        <f t="shared" ref="Z23:AA23" si="6">SUM(Z10:Z21)</f>
        <v>0</v>
      </c>
      <c r="AA23" s="27">
        <f t="shared" si="6"/>
        <v>0</v>
      </c>
      <c r="AB23" s="27">
        <f t="shared" ref="AB23:AC23" si="7">SUM(AB10:AB21)</f>
        <v>0</v>
      </c>
      <c r="AC23" s="27">
        <f t="shared" si="7"/>
        <v>0</v>
      </c>
      <c r="AD23" s="11"/>
      <c r="AE23" s="11"/>
      <c r="AF23" s="11"/>
    </row>
    <row r="24" spans="1:35" ht="9.9499999999999993" customHeight="1" thickTop="1" x14ac:dyDescent="0.2">
      <c r="A24" s="4"/>
      <c r="B24" s="4"/>
      <c r="C24" s="3"/>
      <c r="D24" s="3"/>
      <c r="E24" s="28"/>
      <c r="F24" s="5"/>
      <c r="J24" s="11"/>
      <c r="M24" s="11"/>
      <c r="P24" s="11"/>
    </row>
    <row r="25" spans="1:35" ht="12.75" customHeight="1" x14ac:dyDescent="0.2">
      <c r="A25" s="2"/>
      <c r="B25" s="2"/>
      <c r="C25" s="30" t="s">
        <v>23</v>
      </c>
      <c r="D25" s="3"/>
      <c r="E25" s="28"/>
      <c r="F25" s="5"/>
      <c r="J25" s="11"/>
      <c r="M25" s="11"/>
      <c r="P25" s="11"/>
      <c r="AE25" s="11"/>
    </row>
    <row r="26" spans="1:35" ht="12.75" customHeight="1" x14ac:dyDescent="0.2">
      <c r="A26" s="3" t="s">
        <v>1</v>
      </c>
      <c r="B26" s="3"/>
      <c r="C26" s="3"/>
      <c r="D26" s="3"/>
      <c r="E26" s="5">
        <v>13036699</v>
      </c>
      <c r="F26" s="5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E26" s="11"/>
    </row>
    <row r="27" spans="1:35" ht="12.75" customHeight="1" x14ac:dyDescent="0.2">
      <c r="A27" s="13" t="s">
        <v>25</v>
      </c>
      <c r="B27" s="13"/>
      <c r="D27" s="3"/>
      <c r="E27" s="5">
        <v>6244529</v>
      </c>
      <c r="F27" s="5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G27" s="11"/>
      <c r="AI27" s="104"/>
    </row>
    <row r="28" spans="1:35" ht="12.75" customHeight="1" x14ac:dyDescent="0.2">
      <c r="A28" s="13" t="s">
        <v>24</v>
      </c>
      <c r="B28" s="13"/>
      <c r="C28" s="3"/>
      <c r="D28" s="3"/>
      <c r="E28" s="5">
        <v>55011483</v>
      </c>
      <c r="F28" s="5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35" ht="9.9499999999999993" customHeight="1" x14ac:dyDescent="0.2">
      <c r="A29" s="4"/>
      <c r="B29" s="4"/>
      <c r="C29" s="3"/>
      <c r="D29" s="3"/>
      <c r="E29" s="28"/>
      <c r="F29" s="5"/>
      <c r="J29" s="11"/>
      <c r="M29" s="11"/>
      <c r="P29" s="11"/>
    </row>
    <row r="30" spans="1:35" ht="18" thickBot="1" x14ac:dyDescent="0.25">
      <c r="A30" s="18" t="s">
        <v>14</v>
      </c>
      <c r="B30" s="18"/>
      <c r="C30" s="18"/>
      <c r="D30" s="18"/>
      <c r="E30" s="27">
        <v>629610883.27999997</v>
      </c>
      <c r="F30" s="27">
        <f>SUM(F26:F28)</f>
        <v>0</v>
      </c>
      <c r="G30" s="27">
        <f>SUM(G26:G28)</f>
        <v>0</v>
      </c>
      <c r="H30" s="27">
        <f>H23+SUM(H26:H28)</f>
        <v>0</v>
      </c>
      <c r="I30" s="27">
        <f t="shared" ref="I30:K30" si="8">I23+SUM(I26:I28)</f>
        <v>0</v>
      </c>
      <c r="J30" s="27">
        <f t="shared" si="8"/>
        <v>0</v>
      </c>
      <c r="K30" s="27">
        <f t="shared" si="8"/>
        <v>0</v>
      </c>
      <c r="L30" s="27">
        <f t="shared" ref="L30:N30" si="9">L23+SUM(L26:L28)</f>
        <v>0</v>
      </c>
      <c r="M30" s="27">
        <f t="shared" si="9"/>
        <v>0</v>
      </c>
      <c r="N30" s="27">
        <f t="shared" si="9"/>
        <v>0</v>
      </c>
      <c r="O30" s="27">
        <f t="shared" ref="O30:Q30" si="10">O23+SUM(O26:O28)</f>
        <v>0</v>
      </c>
      <c r="P30" s="27">
        <f t="shared" si="10"/>
        <v>0</v>
      </c>
      <c r="Q30" s="27">
        <f t="shared" si="10"/>
        <v>0</v>
      </c>
      <c r="R30" s="27"/>
      <c r="S30" s="27"/>
      <c r="T30" s="27">
        <f t="shared" ref="T30:U30" si="11">T23+SUM(T26:T28)</f>
        <v>0</v>
      </c>
      <c r="U30" s="27">
        <f t="shared" si="11"/>
        <v>0</v>
      </c>
      <c r="V30" s="27">
        <f t="shared" ref="V30:W30" si="12">V23+SUM(V26:V28)</f>
        <v>0</v>
      </c>
      <c r="W30" s="27">
        <f t="shared" si="12"/>
        <v>0</v>
      </c>
      <c r="X30" s="27">
        <f t="shared" ref="X30:Y30" si="13">X23+SUM(X26:X28)</f>
        <v>0</v>
      </c>
      <c r="Y30" s="27">
        <f t="shared" si="13"/>
        <v>0</v>
      </c>
      <c r="Z30" s="27">
        <f t="shared" ref="Z30:AA30" si="14">Z23+SUM(Z26:Z28)</f>
        <v>0</v>
      </c>
      <c r="AA30" s="27">
        <f t="shared" si="14"/>
        <v>0</v>
      </c>
      <c r="AB30" s="27">
        <f t="shared" ref="AB30:AC30" si="15">AB23+SUM(AB26:AB28)</f>
        <v>0</v>
      </c>
      <c r="AC30" s="27">
        <f t="shared" si="15"/>
        <v>0</v>
      </c>
    </row>
    <row r="31" spans="1:35" ht="13.5" thickTop="1" x14ac:dyDescent="0.2">
      <c r="A31" s="15"/>
      <c r="B31" s="15"/>
      <c r="C31" s="15"/>
      <c r="D31" s="15"/>
      <c r="E31" s="17"/>
      <c r="F31" s="15"/>
    </row>
    <row r="32" spans="1:35" x14ac:dyDescent="0.2">
      <c r="A32" s="2"/>
      <c r="B32" s="2"/>
      <c r="E32" s="2"/>
      <c r="F32" s="5"/>
    </row>
    <row r="33" spans="1:32" ht="18" thickBot="1" x14ac:dyDescent="0.25">
      <c r="A33" s="105" t="s">
        <v>15</v>
      </c>
      <c r="B33" s="105"/>
      <c r="C33" s="105"/>
      <c r="D33" s="105"/>
      <c r="E33" s="105"/>
      <c r="F33" s="3"/>
    </row>
    <row r="34" spans="1:32" ht="60" customHeight="1" thickBot="1" x14ac:dyDescent="0.25">
      <c r="A34" s="54" t="s">
        <v>2</v>
      </c>
      <c r="B34" s="97"/>
      <c r="C34" s="106" t="s">
        <v>0</v>
      </c>
      <c r="D34" s="107"/>
      <c r="E34" s="55" t="s">
        <v>26</v>
      </c>
      <c r="F34" s="32" t="s">
        <v>20</v>
      </c>
      <c r="G34" s="32" t="s">
        <v>21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59"/>
      <c r="W34" s="59"/>
      <c r="X34" s="59"/>
      <c r="Y34" s="59"/>
      <c r="Z34" s="59"/>
      <c r="AA34" s="59"/>
      <c r="AB34" s="59"/>
      <c r="AC34" s="59"/>
    </row>
    <row r="35" spans="1:32" ht="5.0999999999999996" customHeight="1" x14ac:dyDescent="0.2">
      <c r="A35" s="6"/>
      <c r="B35" s="73"/>
      <c r="C35" s="7"/>
      <c r="D35" s="7"/>
      <c r="E35" s="46"/>
      <c r="F35" s="33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32" ht="19.899999999999999" customHeight="1" x14ac:dyDescent="0.2">
      <c r="A36" s="96">
        <v>1100124</v>
      </c>
      <c r="B36" s="77"/>
      <c r="C36" s="22" t="s">
        <v>54</v>
      </c>
      <c r="D36" s="61"/>
      <c r="E36" s="38">
        <v>90728992</v>
      </c>
      <c r="F36" s="39" t="e">
        <f>SUMIF(#REF!,'Resumen general'!A36,#REF!)</f>
        <v>#REF!</v>
      </c>
      <c r="G36" s="38" t="e">
        <f>SUMIF(#REF!,'Resumen general'!A36,#REF!)</f>
        <v>#REF!</v>
      </c>
      <c r="H36" s="39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3"/>
      <c r="W36" s="63"/>
      <c r="X36" s="63"/>
      <c r="Y36" s="63"/>
      <c r="Z36" s="63"/>
      <c r="AA36" s="63"/>
      <c r="AB36" s="63"/>
      <c r="AC36" s="63"/>
      <c r="AD36" s="11"/>
      <c r="AE36" s="11"/>
    </row>
    <row r="37" spans="1:32" ht="19.899999999999999" customHeight="1" x14ac:dyDescent="0.2">
      <c r="A37" s="96">
        <v>1500524</v>
      </c>
      <c r="B37" s="77"/>
      <c r="C37" s="22" t="s">
        <v>27</v>
      </c>
      <c r="D37" s="29"/>
      <c r="E37" s="38">
        <v>158041463.00169867</v>
      </c>
      <c r="F37" s="39" t="e">
        <f>SUMIF(#REF!,'Resumen general'!A37,#REF!)</f>
        <v>#REF!</v>
      </c>
      <c r="G37" s="38" t="e">
        <f>SUMIF(#REF!,'Resumen general'!A37,#REF!)</f>
        <v>#REF!</v>
      </c>
      <c r="H37" s="39"/>
      <c r="I37" s="43"/>
      <c r="J37" s="43"/>
      <c r="K37" s="43"/>
      <c r="L37" s="45"/>
      <c r="M37" s="45"/>
      <c r="N37" s="43"/>
      <c r="O37" s="45"/>
      <c r="P37" s="45"/>
      <c r="Q37" s="43"/>
      <c r="R37" s="45"/>
      <c r="S37" s="45"/>
      <c r="T37" s="45"/>
      <c r="U37" s="45"/>
      <c r="V37" s="63"/>
      <c r="W37" s="63"/>
      <c r="X37" s="63"/>
      <c r="Y37" s="63"/>
      <c r="Z37" s="63"/>
      <c r="AA37" s="63"/>
      <c r="AB37" s="63"/>
      <c r="AC37" s="63"/>
      <c r="AD37" s="11"/>
      <c r="AE37" s="11"/>
    </row>
    <row r="38" spans="1:32" ht="19.899999999999999" customHeight="1" x14ac:dyDescent="0.2">
      <c r="A38" s="66">
        <v>2510124</v>
      </c>
      <c r="B38" s="78"/>
      <c r="C38" s="22" t="s">
        <v>50</v>
      </c>
      <c r="D38" s="29"/>
      <c r="E38" s="38">
        <v>75920000</v>
      </c>
      <c r="F38" s="39" t="e">
        <f>SUMIF(#REF!,'Resumen general'!A38,#REF!)</f>
        <v>#REF!</v>
      </c>
      <c r="G38" s="38" t="e">
        <f>SUMIF(#REF!,'Resumen general'!A38,#REF!)</f>
        <v>#REF!</v>
      </c>
      <c r="H38" s="39"/>
      <c r="I38" s="43"/>
      <c r="J38" s="43"/>
      <c r="K38" s="43"/>
      <c r="L38" s="45"/>
      <c r="M38" s="45"/>
      <c r="N38" s="43"/>
      <c r="O38" s="45"/>
      <c r="P38" s="45"/>
      <c r="Q38" s="43"/>
      <c r="R38" s="45"/>
      <c r="S38" s="45"/>
      <c r="T38" s="45"/>
      <c r="U38" s="45"/>
      <c r="V38" s="63"/>
      <c r="W38" s="63"/>
      <c r="X38" s="63"/>
      <c r="Y38" s="63"/>
      <c r="Z38" s="63"/>
      <c r="AA38" s="63"/>
      <c r="AB38" s="63"/>
      <c r="AC38" s="63"/>
      <c r="AD38" s="11"/>
      <c r="AE38" s="11"/>
    </row>
    <row r="39" spans="1:32" ht="19.899999999999999" customHeight="1" x14ac:dyDescent="0.2">
      <c r="A39" s="66">
        <v>2510224</v>
      </c>
      <c r="B39" s="78"/>
      <c r="C39" s="22" t="s">
        <v>51</v>
      </c>
      <c r="D39" s="29"/>
      <c r="E39" s="38">
        <v>87316221</v>
      </c>
      <c r="F39" s="39" t="e">
        <f>SUMIF(#REF!,'Resumen general'!A39,#REF!)</f>
        <v>#REF!</v>
      </c>
      <c r="G39" s="38" t="e">
        <f>SUMIF(#REF!,'Resumen general'!A39,#REF!)</f>
        <v>#REF!</v>
      </c>
      <c r="H39" s="39"/>
      <c r="I39" s="43"/>
      <c r="J39" s="43"/>
      <c r="K39" s="43"/>
      <c r="L39" s="45"/>
      <c r="M39" s="45"/>
      <c r="N39" s="43"/>
      <c r="O39" s="45"/>
      <c r="P39" s="45"/>
      <c r="Q39" s="43"/>
      <c r="R39" s="45"/>
      <c r="S39" s="45"/>
      <c r="T39" s="45"/>
      <c r="U39" s="45"/>
      <c r="V39" s="63"/>
      <c r="W39" s="63"/>
      <c r="X39" s="63"/>
      <c r="Y39" s="63"/>
      <c r="Z39" s="63"/>
      <c r="AA39" s="63"/>
      <c r="AB39" s="63"/>
      <c r="AC39" s="63"/>
      <c r="AD39" s="11"/>
      <c r="AE39" s="11"/>
    </row>
    <row r="40" spans="1:32" ht="19.899999999999999" customHeight="1" x14ac:dyDescent="0.2">
      <c r="A40" s="66">
        <v>2610724</v>
      </c>
      <c r="B40" s="78"/>
      <c r="C40" s="22" t="s">
        <v>31</v>
      </c>
      <c r="D40" s="29"/>
      <c r="E40" s="38">
        <v>24541140</v>
      </c>
      <c r="F40" s="39" t="e">
        <f>SUMIF(#REF!,'Resumen general'!A40,#REF!)</f>
        <v>#REF!</v>
      </c>
      <c r="G40" s="38" t="e">
        <f>SUMIF(#REF!,'Resumen general'!A40,#REF!)</f>
        <v>#REF!</v>
      </c>
      <c r="H40" s="39"/>
      <c r="I40" s="43"/>
      <c r="J40" s="43"/>
      <c r="K40" s="43"/>
      <c r="L40" s="45"/>
      <c r="M40" s="45"/>
      <c r="N40" s="43"/>
      <c r="O40" s="45"/>
      <c r="P40" s="45"/>
      <c r="Q40" s="43"/>
      <c r="R40" s="45"/>
      <c r="S40" s="45"/>
      <c r="T40" s="45"/>
      <c r="U40" s="45"/>
      <c r="V40" s="63"/>
      <c r="W40" s="63"/>
      <c r="X40" s="63"/>
      <c r="Y40" s="63"/>
      <c r="Z40" s="63"/>
      <c r="AA40" s="63"/>
      <c r="AB40" s="63"/>
      <c r="AC40" s="63"/>
      <c r="AD40" s="11"/>
      <c r="AE40" s="11"/>
    </row>
    <row r="41" spans="1:32" ht="19.899999999999999" customHeight="1" x14ac:dyDescent="0.2">
      <c r="A41" s="8"/>
      <c r="B41" s="79"/>
      <c r="C41" s="20"/>
      <c r="D41" s="20"/>
      <c r="E41" s="40"/>
      <c r="F41" s="38"/>
      <c r="G41" s="39"/>
      <c r="H41" s="39"/>
      <c r="I41" s="43"/>
      <c r="J41" s="43"/>
      <c r="K41" s="43"/>
      <c r="L41" s="45"/>
      <c r="M41" s="45"/>
      <c r="N41" s="43"/>
      <c r="O41" s="45"/>
      <c r="P41" s="45"/>
      <c r="Q41" s="43"/>
      <c r="R41" s="43"/>
      <c r="S41" s="43"/>
      <c r="T41" s="43"/>
      <c r="U41" s="43"/>
      <c r="V41" s="60"/>
      <c r="W41" s="60"/>
      <c r="X41" s="60"/>
      <c r="Y41" s="60"/>
      <c r="Z41" s="60"/>
      <c r="AA41" s="60"/>
      <c r="AB41" s="60"/>
      <c r="AC41" s="60"/>
      <c r="AD41" s="11"/>
    </row>
    <row r="42" spans="1:32" ht="19.899999999999999" customHeight="1" x14ac:dyDescent="0.2">
      <c r="A42" s="19" t="s">
        <v>17</v>
      </c>
      <c r="B42" s="80"/>
      <c r="C42" s="21"/>
      <c r="D42" s="21"/>
      <c r="E42" s="47"/>
      <c r="F42" s="44"/>
      <c r="G42" s="39"/>
      <c r="H42" s="39"/>
      <c r="I42" s="43"/>
      <c r="J42" s="43"/>
      <c r="K42" s="43"/>
      <c r="L42" s="45"/>
      <c r="M42" s="45"/>
      <c r="N42" s="43"/>
      <c r="O42" s="45"/>
      <c r="P42" s="45"/>
      <c r="Q42" s="43"/>
      <c r="R42" s="43"/>
      <c r="S42" s="43"/>
      <c r="T42" s="43"/>
      <c r="U42" s="43"/>
      <c r="V42" s="60"/>
      <c r="W42" s="60"/>
      <c r="X42" s="63"/>
      <c r="Y42" s="63"/>
      <c r="Z42" s="63"/>
      <c r="AA42" s="63"/>
      <c r="AB42" s="63"/>
      <c r="AC42" s="63"/>
      <c r="AD42" s="11"/>
    </row>
    <row r="43" spans="1:32" ht="19.899999999999999" customHeight="1" x14ac:dyDescent="0.2">
      <c r="A43" s="96">
        <v>1100123</v>
      </c>
      <c r="B43" s="81"/>
      <c r="C43" s="22" t="s">
        <v>56</v>
      </c>
      <c r="D43" s="29"/>
      <c r="E43" s="40">
        <v>1418380</v>
      </c>
      <c r="F43" s="39" t="e">
        <f>SUMIF(#REF!,'Resumen general'!A46,#REF!)</f>
        <v>#REF!</v>
      </c>
      <c r="G43" s="38" t="e">
        <f>SUMIF(#REF!,'Resumen general'!A46,#REF!)</f>
        <v>#REF!</v>
      </c>
      <c r="H43" s="39"/>
      <c r="I43" s="43"/>
      <c r="J43" s="43"/>
      <c r="K43" s="43"/>
      <c r="L43" s="45"/>
      <c r="M43" s="45"/>
      <c r="N43" s="43"/>
      <c r="O43" s="45"/>
      <c r="P43" s="45"/>
      <c r="Q43" s="43"/>
      <c r="R43" s="45"/>
      <c r="S43" s="45"/>
      <c r="T43" s="45"/>
      <c r="U43" s="45"/>
      <c r="V43" s="63"/>
      <c r="W43" s="63"/>
      <c r="X43" s="63"/>
      <c r="Y43" s="63"/>
      <c r="Z43" s="63"/>
      <c r="AA43" s="63"/>
      <c r="AB43" s="63"/>
      <c r="AC43" s="63"/>
      <c r="AD43" s="11"/>
      <c r="AE43" s="11"/>
      <c r="AF43" s="103"/>
    </row>
    <row r="44" spans="1:32" ht="19.899999999999999" customHeight="1" x14ac:dyDescent="0.2">
      <c r="A44" s="96">
        <v>1500523</v>
      </c>
      <c r="B44" s="98"/>
      <c r="C44" s="64" t="s">
        <v>16</v>
      </c>
      <c r="D44" s="64"/>
      <c r="E44" s="40">
        <v>24412687.850000001</v>
      </c>
      <c r="F44" s="39"/>
      <c r="G44" s="38"/>
      <c r="H44" s="39"/>
      <c r="I44" s="43"/>
      <c r="J44" s="43"/>
      <c r="K44" s="43"/>
      <c r="L44" s="45"/>
      <c r="M44" s="45"/>
      <c r="N44" s="43"/>
      <c r="O44" s="45"/>
      <c r="P44" s="45"/>
      <c r="Q44" s="43"/>
      <c r="R44" s="45"/>
      <c r="S44" s="45"/>
      <c r="T44" s="45"/>
      <c r="U44" s="45"/>
      <c r="V44" s="63"/>
      <c r="W44" s="63"/>
      <c r="X44" s="63"/>
      <c r="Y44" s="63"/>
      <c r="Z44" s="63"/>
      <c r="AA44" s="63"/>
      <c r="AB44" s="63"/>
      <c r="AC44" s="63"/>
      <c r="AD44" s="11"/>
    </row>
    <row r="45" spans="1:32" ht="19.899999999999999" customHeight="1" x14ac:dyDescent="0.2">
      <c r="A45" s="66">
        <v>1600423</v>
      </c>
      <c r="B45" s="99"/>
      <c r="C45" s="64" t="s">
        <v>55</v>
      </c>
      <c r="D45" s="29"/>
      <c r="E45" s="40">
        <v>4535374.9400000004</v>
      </c>
      <c r="F45" s="39"/>
      <c r="G45" s="38"/>
      <c r="H45" s="39"/>
      <c r="I45" s="43"/>
      <c r="J45" s="43"/>
      <c r="K45" s="43"/>
      <c r="L45" s="45"/>
      <c r="M45" s="45"/>
      <c r="N45" s="43"/>
      <c r="O45" s="45"/>
      <c r="P45" s="45"/>
      <c r="Q45" s="43"/>
      <c r="R45" s="45"/>
      <c r="S45" s="45"/>
      <c r="T45" s="45"/>
      <c r="U45" s="45"/>
      <c r="V45" s="63"/>
      <c r="W45" s="63"/>
      <c r="X45" s="63"/>
      <c r="Y45" s="63"/>
      <c r="Z45" s="63"/>
      <c r="AA45" s="63"/>
      <c r="AB45" s="63"/>
      <c r="AC45" s="63"/>
      <c r="AD45" s="11"/>
      <c r="AE45" s="11"/>
    </row>
    <row r="46" spans="1:32" ht="19.899999999999999" customHeight="1" x14ac:dyDescent="0.2">
      <c r="A46" s="66">
        <v>2510123</v>
      </c>
      <c r="B46" s="79"/>
      <c r="C46" s="22" t="s">
        <v>52</v>
      </c>
      <c r="D46" s="29"/>
      <c r="E46" s="40">
        <v>45456532.250000052</v>
      </c>
      <c r="F46" s="39" t="e">
        <f>SUMIF(#REF!,'Resumen general'!A47,#REF!)</f>
        <v>#REF!</v>
      </c>
      <c r="G46" s="38" t="e">
        <f>SUMIF(#REF!,'Resumen general'!A47,#REF!)</f>
        <v>#REF!</v>
      </c>
      <c r="H46" s="39"/>
      <c r="I46" s="43"/>
      <c r="J46" s="43"/>
      <c r="K46" s="43"/>
      <c r="L46" s="45"/>
      <c r="M46" s="45"/>
      <c r="N46" s="43"/>
      <c r="O46" s="45"/>
      <c r="P46" s="45"/>
      <c r="Q46" s="43"/>
      <c r="R46" s="45"/>
      <c r="S46" s="45"/>
      <c r="T46" s="45"/>
      <c r="U46" s="45"/>
      <c r="V46" s="63"/>
      <c r="W46" s="63"/>
      <c r="X46" s="63"/>
      <c r="Y46" s="63"/>
      <c r="Z46" s="63"/>
      <c r="AA46" s="63"/>
      <c r="AB46" s="63"/>
      <c r="AC46" s="63"/>
      <c r="AD46" s="11"/>
    </row>
    <row r="47" spans="1:32" ht="19.899999999999999" customHeight="1" x14ac:dyDescent="0.2">
      <c r="A47" s="66">
        <v>2610723</v>
      </c>
      <c r="B47" s="79"/>
      <c r="C47" s="22" t="s">
        <v>53</v>
      </c>
      <c r="D47" s="29"/>
      <c r="E47" s="40">
        <v>42947381.23999998</v>
      </c>
      <c r="F47" s="39" t="e">
        <f>SUMIF(#REF!,'Resumen general'!A43,#REF!)</f>
        <v>#REF!</v>
      </c>
      <c r="G47" s="38" t="e">
        <f>SUMIF(#REF!,'Resumen general'!A43,#REF!)</f>
        <v>#REF!</v>
      </c>
      <c r="H47" s="39"/>
      <c r="I47" s="43"/>
      <c r="J47" s="43"/>
      <c r="K47" s="43"/>
      <c r="L47" s="45"/>
      <c r="M47" s="45"/>
      <c r="N47" s="43"/>
      <c r="O47" s="45"/>
      <c r="P47" s="45"/>
      <c r="Q47" s="43"/>
      <c r="R47" s="45"/>
      <c r="S47" s="45"/>
      <c r="T47" s="45"/>
      <c r="U47" s="45"/>
      <c r="V47" s="63"/>
      <c r="W47" s="63"/>
      <c r="X47" s="63"/>
      <c r="Y47" s="63"/>
      <c r="Z47" s="63"/>
      <c r="AA47" s="63"/>
      <c r="AB47" s="63"/>
      <c r="AC47" s="63"/>
      <c r="AD47" s="11"/>
    </row>
    <row r="48" spans="1:32" ht="5.0999999999999996" customHeight="1" thickBot="1" x14ac:dyDescent="0.25">
      <c r="A48" s="12"/>
      <c r="B48" s="76"/>
      <c r="C48" s="51"/>
      <c r="D48" s="51"/>
      <c r="E48" s="42"/>
      <c r="F48" s="42"/>
      <c r="G48" s="36"/>
      <c r="H48" s="36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5"/>
      <c r="W48" s="35"/>
      <c r="X48" s="35"/>
      <c r="Y48" s="35"/>
      <c r="Z48" s="35"/>
      <c r="AA48" s="35"/>
      <c r="AB48" s="35"/>
      <c r="AC48" s="35"/>
    </row>
    <row r="49" spans="1:32" ht="5.0999999999999996" customHeight="1" x14ac:dyDescent="0.2">
      <c r="A49" s="13"/>
      <c r="B49" s="13"/>
      <c r="C49" s="3"/>
      <c r="D49" s="3"/>
      <c r="E49" s="5"/>
      <c r="F49" s="5"/>
      <c r="G49" s="11"/>
      <c r="H49" s="11"/>
    </row>
    <row r="50" spans="1:32" ht="16.5" thickBot="1" x14ac:dyDescent="0.25">
      <c r="A50" s="16" t="s">
        <v>18</v>
      </c>
      <c r="B50" s="16"/>
      <c r="C50" s="23"/>
      <c r="D50" s="23"/>
      <c r="E50" s="27">
        <v>555318172.2816987</v>
      </c>
      <c r="F50" s="27" t="e">
        <f t="shared" ref="F50:Q50" si="16">SUM(F36:F40)+SUM(F43:F47)</f>
        <v>#REF!</v>
      </c>
      <c r="G50" s="27" t="e">
        <f t="shared" si="16"/>
        <v>#REF!</v>
      </c>
      <c r="H50" s="27">
        <f t="shared" si="16"/>
        <v>0</v>
      </c>
      <c r="I50" s="27">
        <f t="shared" si="16"/>
        <v>0</v>
      </c>
      <c r="J50" s="27">
        <f t="shared" si="16"/>
        <v>0</v>
      </c>
      <c r="K50" s="27">
        <f t="shared" si="16"/>
        <v>0</v>
      </c>
      <c r="L50" s="27">
        <f t="shared" si="16"/>
        <v>0</v>
      </c>
      <c r="M50" s="27">
        <f t="shared" si="16"/>
        <v>0</v>
      </c>
      <c r="N50" s="27">
        <f t="shared" si="16"/>
        <v>0</v>
      </c>
      <c r="O50" s="27">
        <f t="shared" si="16"/>
        <v>0</v>
      </c>
      <c r="P50" s="27">
        <f t="shared" si="16"/>
        <v>0</v>
      </c>
      <c r="Q50" s="27">
        <f t="shared" si="16"/>
        <v>0</v>
      </c>
      <c r="R50" s="27"/>
      <c r="S50" s="27"/>
      <c r="T50" s="27">
        <f t="shared" ref="T50:AC50" si="17">SUM(T36:T40)+SUM(T43:T47)</f>
        <v>0</v>
      </c>
      <c r="U50" s="27">
        <f t="shared" si="17"/>
        <v>0</v>
      </c>
      <c r="V50" s="27">
        <f t="shared" si="17"/>
        <v>0</v>
      </c>
      <c r="W50" s="27">
        <f t="shared" si="17"/>
        <v>0</v>
      </c>
      <c r="X50" s="27">
        <f t="shared" si="17"/>
        <v>0</v>
      </c>
      <c r="Y50" s="27">
        <f t="shared" si="17"/>
        <v>0</v>
      </c>
      <c r="Z50" s="27">
        <f t="shared" si="17"/>
        <v>0</v>
      </c>
      <c r="AA50" s="27">
        <f t="shared" si="17"/>
        <v>0</v>
      </c>
      <c r="AB50" s="27">
        <f t="shared" si="17"/>
        <v>0</v>
      </c>
      <c r="AC50" s="27">
        <f t="shared" si="17"/>
        <v>0</v>
      </c>
      <c r="AE50" s="5"/>
      <c r="AF50" s="5"/>
    </row>
    <row r="51" spans="1:32" ht="9.9499999999999993" customHeight="1" thickTop="1" x14ac:dyDescent="0.2">
      <c r="A51" s="4"/>
      <c r="B51" s="4"/>
      <c r="C51" s="3"/>
      <c r="D51" s="3"/>
      <c r="E51" s="28"/>
      <c r="F51" s="5"/>
      <c r="G51" s="11"/>
      <c r="H51" s="11"/>
    </row>
    <row r="52" spans="1:32" ht="12.75" customHeight="1" x14ac:dyDescent="0.2">
      <c r="A52" s="2"/>
      <c r="B52" s="2"/>
      <c r="C52" s="30" t="s">
        <v>23</v>
      </c>
      <c r="D52" s="3"/>
      <c r="E52" s="28"/>
      <c r="F52" s="5"/>
      <c r="G52" s="11"/>
      <c r="H52" s="11"/>
    </row>
    <row r="53" spans="1:32" ht="12.75" customHeight="1" x14ac:dyDescent="0.2">
      <c r="A53" s="3" t="s">
        <v>1</v>
      </c>
      <c r="B53" s="3"/>
      <c r="C53" s="3" t="s">
        <v>24</v>
      </c>
      <c r="D53" s="3"/>
      <c r="E53" s="5">
        <v>13036699</v>
      </c>
      <c r="F53" s="5"/>
      <c r="G53" s="11"/>
      <c r="H53" s="11">
        <f>E53+F53-G53</f>
        <v>13036699</v>
      </c>
      <c r="I53" s="11">
        <v>253873.23</v>
      </c>
      <c r="J53" s="11"/>
      <c r="K53" s="11">
        <f>H53+I53-J53</f>
        <v>13290572.23</v>
      </c>
      <c r="L53" s="11"/>
      <c r="M53" s="11"/>
      <c r="N53" s="11">
        <f>K53+L53-M53</f>
        <v>13290572.23</v>
      </c>
      <c r="O53" s="11"/>
      <c r="P53" s="11"/>
      <c r="Q53" s="11">
        <f>N53+O53-P53</f>
        <v>13290572.23</v>
      </c>
      <c r="R53" s="11"/>
      <c r="S53" s="11"/>
      <c r="T53" s="11">
        <f>Q53</f>
        <v>13290572.23</v>
      </c>
      <c r="U53" s="11">
        <f t="shared" ref="U53:AC53" si="18">T53</f>
        <v>13290572.23</v>
      </c>
      <c r="V53" s="11">
        <f t="shared" si="18"/>
        <v>13290572.23</v>
      </c>
      <c r="W53" s="11">
        <f t="shared" si="18"/>
        <v>13290572.23</v>
      </c>
      <c r="X53" s="11">
        <f t="shared" si="18"/>
        <v>13290572.23</v>
      </c>
      <c r="Y53" s="11">
        <f t="shared" si="18"/>
        <v>13290572.23</v>
      </c>
      <c r="Z53" s="11">
        <f t="shared" si="18"/>
        <v>13290572.23</v>
      </c>
      <c r="AA53" s="11">
        <f t="shared" si="18"/>
        <v>13290572.23</v>
      </c>
      <c r="AB53" s="11">
        <f t="shared" si="18"/>
        <v>13290572.23</v>
      </c>
      <c r="AC53" s="11">
        <f t="shared" si="18"/>
        <v>13290572.23</v>
      </c>
    </row>
    <row r="54" spans="1:32" ht="12.75" customHeight="1" x14ac:dyDescent="0.2">
      <c r="A54" s="13" t="s">
        <v>25</v>
      </c>
      <c r="B54" s="13"/>
      <c r="D54" s="3"/>
      <c r="E54" s="5">
        <v>6244529</v>
      </c>
      <c r="F54" s="5"/>
      <c r="G54" s="11"/>
      <c r="H54" s="11">
        <f t="shared" ref="H54:H55" si="19">E54+F54-G54</f>
        <v>6244529</v>
      </c>
      <c r="I54" s="11"/>
      <c r="J54" s="11"/>
      <c r="K54" s="11">
        <f t="shared" ref="K54:K55" si="20">H54+I54-J54</f>
        <v>6244529</v>
      </c>
      <c r="L54" s="11"/>
      <c r="M54" s="11"/>
      <c r="N54" s="11">
        <f t="shared" ref="N54:N55" si="21">K54+L54-M54</f>
        <v>6244529</v>
      </c>
      <c r="O54" s="11"/>
      <c r="P54" s="11"/>
      <c r="Q54" s="11">
        <f t="shared" ref="Q54:Q55" si="22">N54+O54-P54</f>
        <v>6244529</v>
      </c>
      <c r="R54" s="11"/>
      <c r="S54" s="11"/>
      <c r="T54" s="11">
        <f t="shared" ref="T54:T55" si="23">Q54</f>
        <v>6244529</v>
      </c>
      <c r="U54" s="11">
        <f t="shared" ref="U54:AC55" si="24">T54</f>
        <v>6244529</v>
      </c>
      <c r="V54" s="11">
        <f t="shared" si="24"/>
        <v>6244529</v>
      </c>
      <c r="W54" s="11">
        <f t="shared" si="24"/>
        <v>6244529</v>
      </c>
      <c r="X54" s="11">
        <f t="shared" si="24"/>
        <v>6244529</v>
      </c>
      <c r="Y54" s="11">
        <f t="shared" si="24"/>
        <v>6244529</v>
      </c>
      <c r="Z54" s="11">
        <f t="shared" si="24"/>
        <v>6244529</v>
      </c>
      <c r="AA54" s="11">
        <f t="shared" si="24"/>
        <v>6244529</v>
      </c>
      <c r="AB54" s="11">
        <f t="shared" si="24"/>
        <v>6244529</v>
      </c>
      <c r="AC54" s="11">
        <f t="shared" si="24"/>
        <v>6244529</v>
      </c>
    </row>
    <row r="55" spans="1:32" ht="12.75" customHeight="1" x14ac:dyDescent="0.2">
      <c r="A55" s="13" t="s">
        <v>24</v>
      </c>
      <c r="B55" s="13"/>
      <c r="C55" s="3"/>
      <c r="D55" s="3"/>
      <c r="E55" s="5">
        <v>55011483</v>
      </c>
      <c r="F55" s="5"/>
      <c r="G55" s="11"/>
      <c r="H55" s="11">
        <f t="shared" si="19"/>
        <v>55011483</v>
      </c>
      <c r="I55" s="11"/>
      <c r="J55" s="11"/>
      <c r="K55" s="11">
        <f t="shared" si="20"/>
        <v>55011483</v>
      </c>
      <c r="L55" s="11"/>
      <c r="M55" s="11"/>
      <c r="N55" s="11">
        <f t="shared" si="21"/>
        <v>55011483</v>
      </c>
      <c r="O55" s="11"/>
      <c r="P55" s="11"/>
      <c r="Q55" s="11">
        <f t="shared" si="22"/>
        <v>55011483</v>
      </c>
      <c r="R55" s="11"/>
      <c r="S55" s="11"/>
      <c r="T55" s="11">
        <f t="shared" si="23"/>
        <v>55011483</v>
      </c>
      <c r="U55" s="11">
        <f t="shared" si="24"/>
        <v>55011483</v>
      </c>
      <c r="V55" s="11">
        <f t="shared" si="24"/>
        <v>55011483</v>
      </c>
      <c r="W55" s="11">
        <f t="shared" si="24"/>
        <v>55011483</v>
      </c>
      <c r="X55" s="11">
        <f t="shared" si="24"/>
        <v>55011483</v>
      </c>
      <c r="Y55" s="11">
        <f t="shared" si="24"/>
        <v>55011483</v>
      </c>
      <c r="Z55" s="11">
        <f t="shared" si="24"/>
        <v>55011483</v>
      </c>
      <c r="AA55" s="11">
        <f t="shared" si="24"/>
        <v>55011483</v>
      </c>
      <c r="AB55" s="11">
        <f t="shared" si="24"/>
        <v>55011483</v>
      </c>
      <c r="AC55" s="11">
        <f t="shared" si="24"/>
        <v>55011483</v>
      </c>
    </row>
    <row r="56" spans="1:32" ht="9.9499999999999993" customHeight="1" x14ac:dyDescent="0.2">
      <c r="A56" s="4"/>
      <c r="B56" s="4"/>
      <c r="C56" s="3"/>
      <c r="D56" s="3"/>
      <c r="E56" s="28"/>
      <c r="F56" s="5"/>
      <c r="G56" s="11"/>
      <c r="H56" s="11"/>
    </row>
    <row r="57" spans="1:32" ht="18" thickBot="1" x14ac:dyDescent="0.25">
      <c r="A57" s="18" t="s">
        <v>19</v>
      </c>
      <c r="B57" s="18"/>
      <c r="C57" s="18"/>
      <c r="D57" s="18"/>
      <c r="E57" s="27">
        <v>629610883.2816987</v>
      </c>
      <c r="F57" s="27">
        <f>SUM(F53:F55)</f>
        <v>0</v>
      </c>
      <c r="G57" s="27">
        <f>SUM(G53:G55)</f>
        <v>0</v>
      </c>
      <c r="H57" s="27">
        <f>H50+SUM(H53:H55)</f>
        <v>74292711</v>
      </c>
      <c r="I57" s="27">
        <f t="shared" ref="I57:K57" si="25">I50+SUM(I53:I55)</f>
        <v>253873.23</v>
      </c>
      <c r="J57" s="27">
        <f t="shared" si="25"/>
        <v>0</v>
      </c>
      <c r="K57" s="27">
        <f t="shared" si="25"/>
        <v>74546584.230000004</v>
      </c>
      <c r="L57" s="27">
        <f t="shared" ref="L57:N57" si="26">L50+SUM(L53:L55)</f>
        <v>0</v>
      </c>
      <c r="M57" s="27">
        <f t="shared" si="26"/>
        <v>0</v>
      </c>
      <c r="N57" s="27">
        <f t="shared" si="26"/>
        <v>74546584.230000004</v>
      </c>
      <c r="O57" s="27">
        <f t="shared" ref="O57:Q57" si="27">O50+SUM(O53:O55)</f>
        <v>0</v>
      </c>
      <c r="P57" s="27">
        <f t="shared" si="27"/>
        <v>0</v>
      </c>
      <c r="Q57" s="27">
        <f t="shared" si="27"/>
        <v>74546584.230000004</v>
      </c>
      <c r="R57" s="27"/>
      <c r="S57" s="27"/>
      <c r="T57" s="27">
        <f t="shared" ref="T57:U57" si="28">T50+SUM(T53:T55)</f>
        <v>74546584.230000004</v>
      </c>
      <c r="U57" s="27">
        <f t="shared" si="28"/>
        <v>74546584.230000004</v>
      </c>
      <c r="V57" s="27">
        <f t="shared" ref="V57:W57" si="29">V50+SUM(V53:V55)</f>
        <v>74546584.230000004</v>
      </c>
      <c r="W57" s="27">
        <f t="shared" si="29"/>
        <v>74546584.230000004</v>
      </c>
      <c r="X57" s="27">
        <f t="shared" ref="X57:Y57" si="30">X50+SUM(X53:X55)</f>
        <v>74546584.230000004</v>
      </c>
      <c r="Y57" s="27">
        <f t="shared" si="30"/>
        <v>74546584.230000004</v>
      </c>
      <c r="Z57" s="27">
        <f t="shared" ref="Z57:AA57" si="31">Z50+SUM(Z53:Z55)</f>
        <v>74546584.230000004</v>
      </c>
      <c r="AA57" s="27">
        <f t="shared" si="31"/>
        <v>74546584.230000004</v>
      </c>
      <c r="AB57" s="27">
        <f t="shared" ref="AB57:AC57" si="32">AB50+SUM(AB53:AB55)</f>
        <v>74546584.230000004</v>
      </c>
      <c r="AC57" s="27">
        <f t="shared" si="32"/>
        <v>74546584.230000004</v>
      </c>
    </row>
    <row r="58" spans="1:32" ht="13.5" thickTop="1" x14ac:dyDescent="0.2">
      <c r="A58" s="4"/>
      <c r="B58" s="4"/>
      <c r="C58" s="3"/>
      <c r="D58" s="3"/>
      <c r="E58" s="5"/>
      <c r="F58" s="5"/>
      <c r="G58" s="11"/>
      <c r="H58" s="11"/>
    </row>
    <row r="59" spans="1:32" x14ac:dyDescent="0.2">
      <c r="A59" s="4"/>
      <c r="B59" s="4"/>
      <c r="C59" s="3"/>
      <c r="D59" s="3"/>
      <c r="E59" s="5"/>
      <c r="F59" s="5"/>
      <c r="G59" s="11"/>
      <c r="H59" s="11"/>
    </row>
    <row r="60" spans="1:32" x14ac:dyDescent="0.2">
      <c r="A60" s="4"/>
      <c r="B60" s="4"/>
      <c r="C60" s="3"/>
      <c r="D60" s="3"/>
      <c r="E60" s="5"/>
      <c r="F60" s="3"/>
    </row>
    <row r="61" spans="1:32" x14ac:dyDescent="0.2">
      <c r="A61" s="4"/>
      <c r="B61" s="4"/>
      <c r="C61" s="3"/>
      <c r="D61" s="3"/>
      <c r="F61" s="3"/>
      <c r="H61" s="11">
        <f>H23-H50</f>
        <v>0</v>
      </c>
      <c r="K61" s="11">
        <f>K23-K50</f>
        <v>0</v>
      </c>
      <c r="L61" s="11"/>
      <c r="M61" s="11"/>
      <c r="N61" s="11">
        <f>N23-N50</f>
        <v>0</v>
      </c>
      <c r="O61" s="11"/>
      <c r="P61" s="11"/>
      <c r="Q61" s="11">
        <f>Q23-Q50</f>
        <v>0</v>
      </c>
      <c r="R61" s="11"/>
      <c r="S61" s="11"/>
      <c r="T61" s="11">
        <f t="shared" ref="T61:AC61" si="33">T23-T50</f>
        <v>0</v>
      </c>
      <c r="U61" s="11">
        <f t="shared" si="33"/>
        <v>0</v>
      </c>
      <c r="V61" s="11">
        <f t="shared" si="33"/>
        <v>0</v>
      </c>
      <c r="W61" s="11">
        <f t="shared" si="33"/>
        <v>0</v>
      </c>
      <c r="X61" s="11">
        <f t="shared" si="33"/>
        <v>0</v>
      </c>
      <c r="Y61" s="11">
        <f t="shared" si="33"/>
        <v>0</v>
      </c>
      <c r="Z61" s="11">
        <f t="shared" si="33"/>
        <v>0</v>
      </c>
      <c r="AA61" s="11">
        <f t="shared" si="33"/>
        <v>0</v>
      </c>
      <c r="AB61" s="11">
        <f t="shared" si="33"/>
        <v>0</v>
      </c>
      <c r="AC61" s="11">
        <f t="shared" si="33"/>
        <v>0</v>
      </c>
    </row>
    <row r="62" spans="1:32" x14ac:dyDescent="0.2">
      <c r="A62" s="4"/>
      <c r="B62" s="4"/>
      <c r="C62" s="3"/>
      <c r="D62" s="3"/>
      <c r="E62" s="5"/>
      <c r="F62" s="3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32" x14ac:dyDescent="0.2">
      <c r="A63" s="4"/>
      <c r="B63" s="4"/>
      <c r="C63" s="3"/>
      <c r="D63" s="3"/>
      <c r="E63" s="5"/>
      <c r="F63" s="3"/>
    </row>
    <row r="64" spans="1:32" x14ac:dyDescent="0.2">
      <c r="A64" s="4"/>
      <c r="B64" s="4"/>
      <c r="C64" s="3"/>
      <c r="D64" s="3"/>
      <c r="E64" s="5"/>
      <c r="F64" s="3"/>
    </row>
    <row r="65" spans="1:7" x14ac:dyDescent="0.2">
      <c r="A65" s="4"/>
      <c r="B65" s="4"/>
      <c r="C65" s="3"/>
      <c r="D65" s="3"/>
      <c r="E65" s="5"/>
      <c r="F65" s="3"/>
    </row>
    <row r="71" spans="1:7" x14ac:dyDescent="0.2">
      <c r="E71" s="25"/>
      <c r="F71" s="25"/>
    </row>
    <row r="72" spans="1:7" x14ac:dyDescent="0.2">
      <c r="G72" s="25"/>
    </row>
    <row r="74" spans="1:7" x14ac:dyDescent="0.2">
      <c r="E74" s="26"/>
    </row>
  </sheetData>
  <mergeCells count="8">
    <mergeCell ref="A33:E33"/>
    <mergeCell ref="C34:D34"/>
    <mergeCell ref="A1:E1"/>
    <mergeCell ref="A2:E2"/>
    <mergeCell ref="A3:E3"/>
    <mergeCell ref="A4:E4"/>
    <mergeCell ref="C8:D8"/>
    <mergeCell ref="A6:D6"/>
  </mergeCells>
  <printOptions horizontalCentered="1"/>
  <pageMargins left="0.23622047244094491" right="0.23622047244094491" top="0.74803149606299213" bottom="0.74803149606299213" header="0.31496062992125984" footer="0.31496062992125984"/>
  <pageSetup scale="8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2EC2-AC96-44CE-ABEC-E063B42481C4}">
  <dimension ref="E13:U75"/>
  <sheetViews>
    <sheetView workbookViewId="0">
      <selection activeCell="S19" sqref="S19"/>
    </sheetView>
  </sheetViews>
  <sheetFormatPr baseColWidth="10" defaultRowHeight="11.25" x14ac:dyDescent="0.2"/>
  <cols>
    <col min="7" max="7" width="13.5" bestFit="1" customWidth="1"/>
  </cols>
  <sheetData>
    <row r="13" spans="7:7" x14ac:dyDescent="0.2">
      <c r="G13" s="1">
        <f>G18</f>
        <v>5075</v>
      </c>
    </row>
    <row r="14" spans="7:7" x14ac:dyDescent="0.2">
      <c r="G14">
        <f>((G13*0.1)+G13)</f>
        <v>5582.5</v>
      </c>
    </row>
    <row r="18" spans="5:21" ht="12.75" x14ac:dyDescent="0.2">
      <c r="E18" t="s">
        <v>32</v>
      </c>
      <c r="G18" s="31">
        <f>10150/2</f>
        <v>5075</v>
      </c>
      <c r="I18" s="1" t="e">
        <f>#REF!</f>
        <v>#REF!</v>
      </c>
      <c r="K18" s="1">
        <v>0.01</v>
      </c>
      <c r="L18" s="1">
        <f>K19-0.01</f>
        <v>368.1</v>
      </c>
      <c r="M18" s="1">
        <v>0</v>
      </c>
      <c r="N18" s="84">
        <v>1.9199999999999998E-2</v>
      </c>
      <c r="S18" s="92">
        <v>13000</v>
      </c>
      <c r="U18" s="90">
        <f>S18*2</f>
        <v>26000</v>
      </c>
    </row>
    <row r="19" spans="5:21" ht="12.75" x14ac:dyDescent="0.2">
      <c r="E19" t="s">
        <v>33</v>
      </c>
      <c r="G19" s="31">
        <f>LOOKUP(G18,K18:K28)</f>
        <v>3124.36</v>
      </c>
      <c r="K19" s="1">
        <v>368.11</v>
      </c>
      <c r="L19" s="1">
        <f t="shared" ref="L19:L27" si="0">K20-0.01</f>
        <v>3124.35</v>
      </c>
      <c r="M19" s="1">
        <v>7.05</v>
      </c>
      <c r="N19" s="84">
        <v>6.4000000000000001E-2</v>
      </c>
      <c r="S19" s="92">
        <f>S18*0.3</f>
        <v>3900</v>
      </c>
    </row>
    <row r="20" spans="5:21" ht="12.75" x14ac:dyDescent="0.2">
      <c r="E20" t="s">
        <v>34</v>
      </c>
      <c r="G20" s="85">
        <f>G18-G19</f>
        <v>1950.6399999999999</v>
      </c>
      <c r="I20" t="e">
        <f>I18/2</f>
        <v>#REF!</v>
      </c>
      <c r="K20" s="1">
        <v>3124.36</v>
      </c>
      <c r="L20" s="1">
        <f t="shared" si="0"/>
        <v>5490.75</v>
      </c>
      <c r="M20" s="1">
        <v>183.45</v>
      </c>
      <c r="N20" s="84">
        <v>0.10879999999999999</v>
      </c>
      <c r="S20" s="92">
        <f>S18+S19</f>
        <v>16900</v>
      </c>
    </row>
    <row r="21" spans="5:21" ht="12.75" x14ac:dyDescent="0.2">
      <c r="E21" t="s">
        <v>35</v>
      </c>
      <c r="G21" s="86">
        <f>LOOKUP(G18,K18:K28,N18:N28)</f>
        <v>0.10879999999999999</v>
      </c>
      <c r="K21" s="1">
        <v>5490.76</v>
      </c>
      <c r="L21" s="1">
        <f t="shared" si="0"/>
        <v>6382.8</v>
      </c>
      <c r="M21" s="1">
        <v>441</v>
      </c>
      <c r="N21" s="84">
        <v>0.16</v>
      </c>
      <c r="S21" s="92"/>
    </row>
    <row r="22" spans="5:21" ht="12.75" x14ac:dyDescent="0.2">
      <c r="E22" t="s">
        <v>36</v>
      </c>
      <c r="G22" s="85">
        <f>G20*G21</f>
        <v>212.22963199999998</v>
      </c>
      <c r="K22" s="1">
        <v>6382.81</v>
      </c>
      <c r="L22" s="1">
        <f t="shared" si="0"/>
        <v>7641.9</v>
      </c>
      <c r="M22" s="1">
        <v>583.65</v>
      </c>
      <c r="N22" s="84">
        <v>0.1792</v>
      </c>
      <c r="S22" s="92">
        <f>S20/2</f>
        <v>8450</v>
      </c>
    </row>
    <row r="23" spans="5:21" ht="12.75" x14ac:dyDescent="0.2">
      <c r="E23" t="s">
        <v>37</v>
      </c>
      <c r="G23" s="31">
        <f>LOOKUP(G18,K18:K28,M18:M28)</f>
        <v>183.45</v>
      </c>
      <c r="K23" s="1">
        <v>7641.91</v>
      </c>
      <c r="L23" s="1">
        <f t="shared" si="0"/>
        <v>15412.8</v>
      </c>
      <c r="M23" s="1">
        <v>809.25</v>
      </c>
      <c r="N23" s="84">
        <v>0.21360000000000001</v>
      </c>
    </row>
    <row r="24" spans="5:21" ht="12.75" x14ac:dyDescent="0.2">
      <c r="E24" t="s">
        <v>38</v>
      </c>
      <c r="G24" s="85">
        <f>G22+G23</f>
        <v>395.67963199999997</v>
      </c>
      <c r="K24" s="1">
        <v>15412.81</v>
      </c>
      <c r="L24" s="1">
        <f t="shared" si="0"/>
        <v>24292.65</v>
      </c>
      <c r="M24" s="1">
        <v>2469.15</v>
      </c>
      <c r="N24" s="84">
        <v>0.23519999999999999</v>
      </c>
    </row>
    <row r="25" spans="5:21" ht="12.75" x14ac:dyDescent="0.2">
      <c r="E25" t="s">
        <v>39</v>
      </c>
      <c r="G25" s="31">
        <f>LOOKUP(G18,K33:K43,M33:M43)</f>
        <v>0</v>
      </c>
      <c r="K25" s="1">
        <v>24292.66</v>
      </c>
      <c r="L25" s="1">
        <f t="shared" si="0"/>
        <v>46378.5</v>
      </c>
      <c r="M25" s="1">
        <v>4557.75</v>
      </c>
      <c r="N25" s="84">
        <v>0.3</v>
      </c>
    </row>
    <row r="26" spans="5:21" ht="12.75" x14ac:dyDescent="0.2">
      <c r="E26" t="s">
        <v>40</v>
      </c>
      <c r="G26" s="87">
        <f>G24-G25</f>
        <v>395.67963199999997</v>
      </c>
      <c r="K26" s="1">
        <v>46378.51</v>
      </c>
      <c r="L26" s="1">
        <f t="shared" si="0"/>
        <v>61838.1</v>
      </c>
      <c r="M26" s="1">
        <v>11183.4</v>
      </c>
      <c r="N26" s="84">
        <v>0.32</v>
      </c>
    </row>
    <row r="27" spans="5:21" ht="12.75" x14ac:dyDescent="0.2">
      <c r="G27" s="31"/>
      <c r="K27" s="1">
        <v>61838.11</v>
      </c>
      <c r="L27" s="1">
        <f t="shared" si="0"/>
        <v>185514.3</v>
      </c>
      <c r="M27" s="1">
        <v>16130.55</v>
      </c>
      <c r="N27" s="84">
        <v>0.34</v>
      </c>
    </row>
    <row r="28" spans="5:21" ht="12.75" x14ac:dyDescent="0.2">
      <c r="G28" s="31"/>
      <c r="K28" s="1">
        <v>185514.31</v>
      </c>
      <c r="L28" s="1"/>
      <c r="M28" s="1">
        <v>58180.35</v>
      </c>
      <c r="N28" s="84">
        <v>0.35</v>
      </c>
    </row>
    <row r="29" spans="5:21" ht="12.75" x14ac:dyDescent="0.2">
      <c r="E29" t="s">
        <v>41</v>
      </c>
      <c r="G29" s="31">
        <f>G18</f>
        <v>5075</v>
      </c>
      <c r="M29" s="1"/>
    </row>
    <row r="30" spans="5:21" ht="12.75" x14ac:dyDescent="0.2">
      <c r="E30" t="s">
        <v>42</v>
      </c>
      <c r="G30" s="31">
        <f>G18*0.3</f>
        <v>1522.5</v>
      </c>
      <c r="H30" t="s">
        <v>49</v>
      </c>
    </row>
    <row r="31" spans="5:21" ht="12.75" x14ac:dyDescent="0.2">
      <c r="E31" t="s">
        <v>43</v>
      </c>
      <c r="G31" s="31">
        <f>G26</f>
        <v>395.67963199999997</v>
      </c>
    </row>
    <row r="32" spans="5:21" ht="12.75" x14ac:dyDescent="0.2">
      <c r="E32" t="s">
        <v>44</v>
      </c>
      <c r="G32" s="88">
        <f>G29+G30-G31</f>
        <v>6201.8203679999997</v>
      </c>
    </row>
    <row r="33" spans="7:13" ht="12.75" x14ac:dyDescent="0.2">
      <c r="G33" s="89"/>
      <c r="K33" s="1">
        <v>0.01</v>
      </c>
      <c r="L33" s="1">
        <f>K34-0.01</f>
        <v>872.85</v>
      </c>
      <c r="M33" s="1">
        <v>200.85</v>
      </c>
    </row>
    <row r="34" spans="7:13" x14ac:dyDescent="0.2">
      <c r="G34" s="92"/>
      <c r="K34" s="1">
        <v>872.86</v>
      </c>
      <c r="L34" s="1">
        <f t="shared" ref="L34:L42" si="1">K35-0.01</f>
        <v>1309.2</v>
      </c>
      <c r="M34" s="1">
        <v>200.7</v>
      </c>
    </row>
    <row r="35" spans="7:13" x14ac:dyDescent="0.2">
      <c r="G35" s="92"/>
      <c r="K35" s="1">
        <v>1309.21</v>
      </c>
      <c r="L35" s="1">
        <f t="shared" si="1"/>
        <v>1713.6</v>
      </c>
      <c r="M35" s="1">
        <v>200.7</v>
      </c>
    </row>
    <row r="36" spans="7:13" x14ac:dyDescent="0.2">
      <c r="K36" s="1">
        <v>1713.61</v>
      </c>
      <c r="L36" s="1">
        <f t="shared" si="1"/>
        <v>1745.7</v>
      </c>
      <c r="M36" s="1">
        <v>193.8</v>
      </c>
    </row>
    <row r="37" spans="7:13" x14ac:dyDescent="0.2">
      <c r="K37" s="1">
        <v>1745.71</v>
      </c>
      <c r="L37" s="1">
        <f t="shared" si="1"/>
        <v>2193.75</v>
      </c>
      <c r="M37" s="1">
        <v>188.7</v>
      </c>
    </row>
    <row r="38" spans="7:13" x14ac:dyDescent="0.2">
      <c r="G38">
        <v>15293.37</v>
      </c>
      <c r="K38" s="1">
        <v>2193.7600000000002</v>
      </c>
      <c r="L38" s="1">
        <f t="shared" si="1"/>
        <v>2327.5499999999997</v>
      </c>
      <c r="M38" s="1">
        <v>174.75</v>
      </c>
    </row>
    <row r="39" spans="7:13" x14ac:dyDescent="0.2">
      <c r="K39" s="1">
        <v>2327.56</v>
      </c>
      <c r="L39" s="1">
        <f t="shared" si="1"/>
        <v>2632.6499999999996</v>
      </c>
      <c r="M39" s="1">
        <v>160.35</v>
      </c>
    </row>
    <row r="40" spans="7:13" x14ac:dyDescent="0.2">
      <c r="K40" s="1">
        <v>2632.66</v>
      </c>
      <c r="L40" s="1">
        <f t="shared" si="1"/>
        <v>3071.3999999999996</v>
      </c>
      <c r="M40" s="1">
        <v>145.35</v>
      </c>
    </row>
    <row r="41" spans="7:13" x14ac:dyDescent="0.2">
      <c r="K41" s="1">
        <v>3071.41</v>
      </c>
      <c r="L41" s="1">
        <f t="shared" si="1"/>
        <v>3510.1499999999996</v>
      </c>
      <c r="M41" s="1">
        <v>125.1</v>
      </c>
    </row>
    <row r="42" spans="7:13" ht="12.75" x14ac:dyDescent="0.2">
      <c r="G42" s="31">
        <f>G32-G38</f>
        <v>-9091.549632000002</v>
      </c>
      <c r="K42" s="1">
        <v>3510.16</v>
      </c>
      <c r="L42" s="1">
        <f t="shared" si="1"/>
        <v>3642.6</v>
      </c>
      <c r="M42" s="1">
        <v>107.4</v>
      </c>
    </row>
    <row r="43" spans="7:13" x14ac:dyDescent="0.2">
      <c r="K43" s="1">
        <v>3642.61</v>
      </c>
      <c r="L43" s="1"/>
      <c r="M43" s="1">
        <v>0</v>
      </c>
    </row>
    <row r="44" spans="7:13" x14ac:dyDescent="0.2">
      <c r="K44" s="1"/>
      <c r="L44" s="1"/>
      <c r="M44" s="1"/>
    </row>
    <row r="45" spans="7:13" x14ac:dyDescent="0.2">
      <c r="K45" s="1"/>
      <c r="L45" s="1"/>
      <c r="M45" s="1"/>
    </row>
    <row r="46" spans="7:13" x14ac:dyDescent="0.2">
      <c r="K46" s="1"/>
      <c r="L46" s="1"/>
      <c r="M46" s="1"/>
    </row>
    <row r="47" spans="7:13" x14ac:dyDescent="0.2">
      <c r="K47" s="1"/>
      <c r="L47" s="1"/>
      <c r="M47" s="1"/>
    </row>
    <row r="48" spans="7:13" x14ac:dyDescent="0.2">
      <c r="K48" s="1"/>
      <c r="L48" s="1"/>
      <c r="M48" s="1"/>
    </row>
    <row r="49" spans="5:13" x14ac:dyDescent="0.2">
      <c r="K49" s="1"/>
      <c r="L49" s="1"/>
      <c r="M49" s="1"/>
    </row>
    <row r="52" spans="5:13" x14ac:dyDescent="0.2">
      <c r="E52" t="s">
        <v>45</v>
      </c>
    </row>
    <row r="54" spans="5:13" ht="12.75" x14ac:dyDescent="0.2">
      <c r="E54" t="s">
        <v>32</v>
      </c>
      <c r="G54" s="31" t="e">
        <f>#REF!</f>
        <v>#REF!</v>
      </c>
    </row>
    <row r="55" spans="5:13" ht="12.75" x14ac:dyDescent="0.2">
      <c r="E55" t="s">
        <v>33</v>
      </c>
      <c r="G55" s="31" t="e">
        <f>LOOKUP(G54,K18:K28)</f>
        <v>#REF!</v>
      </c>
    </row>
    <row r="56" spans="5:13" ht="12.75" x14ac:dyDescent="0.2">
      <c r="E56" t="s">
        <v>34</v>
      </c>
      <c r="G56" s="85" t="e">
        <f>G54-G55</f>
        <v>#REF!</v>
      </c>
    </row>
    <row r="57" spans="5:13" ht="12.75" x14ac:dyDescent="0.2">
      <c r="E57" t="s">
        <v>35</v>
      </c>
      <c r="G57" s="86" t="e">
        <f>LOOKUP(G54,K18:K28,N18:N28)</f>
        <v>#REF!</v>
      </c>
    </row>
    <row r="58" spans="5:13" ht="12.75" x14ac:dyDescent="0.2">
      <c r="E58" t="s">
        <v>36</v>
      </c>
      <c r="G58" s="85" t="e">
        <f>G56*G57</f>
        <v>#REF!</v>
      </c>
    </row>
    <row r="59" spans="5:13" ht="12.75" x14ac:dyDescent="0.2">
      <c r="E59" t="s">
        <v>37</v>
      </c>
      <c r="G59" s="31" t="e">
        <f>LOOKUP(G54,K18:K28,M18:M28)</f>
        <v>#REF!</v>
      </c>
    </row>
    <row r="60" spans="5:13" ht="12.75" x14ac:dyDescent="0.2">
      <c r="E60" t="s">
        <v>38</v>
      </c>
      <c r="G60" s="85" t="e">
        <f>G58+G59</f>
        <v>#REF!</v>
      </c>
    </row>
    <row r="61" spans="5:13" ht="12.75" x14ac:dyDescent="0.2">
      <c r="E61" t="s">
        <v>39</v>
      </c>
      <c r="G61" s="31" t="e">
        <f>LOOKUP(G54,K33:K43,M33:M43)</f>
        <v>#REF!</v>
      </c>
    </row>
    <row r="62" spans="5:13" ht="12.75" x14ac:dyDescent="0.2">
      <c r="E62" t="s">
        <v>40</v>
      </c>
      <c r="G62" s="87" t="e">
        <f>G60-G61</f>
        <v>#REF!</v>
      </c>
    </row>
    <row r="63" spans="5:13" ht="12.75" x14ac:dyDescent="0.2">
      <c r="G63" s="31"/>
    </row>
    <row r="64" spans="5:13" ht="12.75" x14ac:dyDescent="0.2">
      <c r="G64" s="31"/>
    </row>
    <row r="65" spans="5:13" ht="12.75" x14ac:dyDescent="0.2">
      <c r="E65" t="s">
        <v>41</v>
      </c>
      <c r="G65" s="89" t="e">
        <f>G54</f>
        <v>#REF!</v>
      </c>
    </row>
    <row r="66" spans="5:13" ht="12.75" x14ac:dyDescent="0.2">
      <c r="E66" t="s">
        <v>42</v>
      </c>
      <c r="G66" s="89" t="e">
        <f>G54*0.3</f>
        <v>#REF!</v>
      </c>
    </row>
    <row r="67" spans="5:13" ht="12.75" x14ac:dyDescent="0.2">
      <c r="G67" s="89" t="e">
        <f>((G65+G66)*8.33%)</f>
        <v>#REF!</v>
      </c>
    </row>
    <row r="68" spans="5:13" ht="12.75" x14ac:dyDescent="0.2">
      <c r="E68" t="s">
        <v>43</v>
      </c>
      <c r="G68" s="89" t="e">
        <f>G62</f>
        <v>#REF!</v>
      </c>
    </row>
    <row r="69" spans="5:13" ht="12.75" x14ac:dyDescent="0.2">
      <c r="E69" t="s">
        <v>44</v>
      </c>
      <c r="G69" s="91" t="e">
        <f>G65+G66+G67-G68</f>
        <v>#REF!</v>
      </c>
    </row>
    <row r="70" spans="5:13" ht="12.75" x14ac:dyDescent="0.2">
      <c r="E70" t="s">
        <v>46</v>
      </c>
      <c r="G70" s="89" t="e">
        <f>G67*2</f>
        <v>#REF!</v>
      </c>
    </row>
    <row r="71" spans="5:13" ht="12.75" x14ac:dyDescent="0.2">
      <c r="E71" t="s">
        <v>48</v>
      </c>
      <c r="G71" s="89" t="e">
        <f>G69-G70</f>
        <v>#REF!</v>
      </c>
    </row>
    <row r="72" spans="5:13" ht="12.75" x14ac:dyDescent="0.2">
      <c r="E72" t="s">
        <v>47</v>
      </c>
      <c r="G72" s="89" t="e">
        <f>G71/2</f>
        <v>#REF!</v>
      </c>
      <c r="H72" s="92"/>
      <c r="I72" s="90"/>
    </row>
    <row r="73" spans="5:13" ht="12.75" x14ac:dyDescent="0.2">
      <c r="G73" s="89"/>
      <c r="L73" s="90"/>
    </row>
    <row r="74" spans="5:13" ht="12.75" x14ac:dyDescent="0.2">
      <c r="G74" s="89"/>
    </row>
    <row r="75" spans="5:13" x14ac:dyDescent="0.2">
      <c r="G75" s="92"/>
      <c r="M75" s="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 general</vt:lpstr>
      <vt:lpstr>Hoja1</vt:lpstr>
      <vt:lpstr>'Resumen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Tesorero</dc:creator>
  <cp:lastModifiedBy>Tes-memo</cp:lastModifiedBy>
  <cp:lastPrinted>2024-03-22T21:51:20Z</cp:lastPrinted>
  <dcterms:created xsi:type="dcterms:W3CDTF">2021-12-02T17:42:52Z</dcterms:created>
  <dcterms:modified xsi:type="dcterms:W3CDTF">2024-04-02T18:55:49Z</dcterms:modified>
</cp:coreProperties>
</file>